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630" yWindow="-285" windowWidth="22695" windowHeight="11775"/>
  </bookViews>
  <sheets>
    <sheet name="LIsa 1" sheetId="1" r:id="rId1"/>
    <sheet name="Lisa 2" sheetId="2" r:id="rId2"/>
    <sheet name="Lisa 3" sheetId="4" r:id="rId3"/>
    <sheet name="Lisa 4" sheetId="8" r:id="rId4"/>
    <sheet name="Lisa 5" sheetId="7" r:id="rId5"/>
    <sheet name="Lisa 6" sheetId="9" r:id="rId6"/>
    <sheet name="Lisa 7" sheetId="10" r:id="rId7"/>
    <sheet name="Lisa 8" sheetId="11" r:id="rId8"/>
  </sheets>
  <calcPr calcId="125725"/>
</workbook>
</file>

<file path=xl/calcChain.xml><?xml version="1.0" encoding="utf-8"?>
<calcChain xmlns="http://schemas.openxmlformats.org/spreadsheetml/2006/main">
  <c r="G122" i="1"/>
  <c r="F54"/>
  <c r="I54"/>
  <c r="F60"/>
  <c r="J54" l="1"/>
  <c r="I18" i="11" l="1"/>
  <c r="J18"/>
  <c r="I14"/>
  <c r="J14"/>
  <c r="I7"/>
  <c r="J7"/>
  <c r="C21" i="7"/>
  <c r="E20"/>
  <c r="E17"/>
  <c r="E14"/>
  <c r="E11"/>
  <c r="E6"/>
  <c r="D20"/>
  <c r="F20"/>
  <c r="G20"/>
  <c r="H20"/>
  <c r="I20"/>
  <c r="C20"/>
  <c r="F22"/>
  <c r="G22"/>
  <c r="H22"/>
  <c r="I22"/>
  <c r="D22"/>
  <c r="C23"/>
  <c r="F14" i="11"/>
  <c r="G14"/>
  <c r="H14"/>
  <c r="K14"/>
  <c r="L14"/>
  <c r="E14"/>
  <c r="D14" s="1"/>
  <c r="K18"/>
  <c r="H18"/>
  <c r="K7"/>
  <c r="H7"/>
  <c r="D15"/>
  <c r="D16"/>
  <c r="D17"/>
  <c r="E6" i="10"/>
  <c r="U16"/>
  <c r="Z16"/>
  <c r="F13"/>
  <c r="X13"/>
  <c r="Q13"/>
  <c r="Q16" s="1"/>
  <c r="O13"/>
  <c r="M13"/>
  <c r="Y13"/>
  <c r="U29"/>
  <c r="U31"/>
  <c r="U17"/>
  <c r="U19"/>
  <c r="S13"/>
  <c r="P13"/>
  <c r="N19"/>
  <c r="N27" s="1"/>
  <c r="N29"/>
  <c r="N31"/>
  <c r="N8"/>
  <c r="N9"/>
  <c r="N16" s="1"/>
  <c r="L13"/>
  <c r="Z8"/>
  <c r="H13"/>
  <c r="I13"/>
  <c r="I16" s="1"/>
  <c r="M31"/>
  <c r="M29"/>
  <c r="M19"/>
  <c r="M27" s="1"/>
  <c r="M8"/>
  <c r="M9"/>
  <c r="K14"/>
  <c r="E14"/>
  <c r="L31"/>
  <c r="O31"/>
  <c r="P31"/>
  <c r="Q31"/>
  <c r="R31"/>
  <c r="S31"/>
  <c r="T31"/>
  <c r="V31"/>
  <c r="W31"/>
  <c r="X31"/>
  <c r="Y31"/>
  <c r="AA31"/>
  <c r="AB31"/>
  <c r="G31"/>
  <c r="H31"/>
  <c r="I31"/>
  <c r="J31"/>
  <c r="F31"/>
  <c r="K30"/>
  <c r="E30"/>
  <c r="F18" i="11"/>
  <c r="G18"/>
  <c r="L18"/>
  <c r="E18"/>
  <c r="D19"/>
  <c r="L19" i="10"/>
  <c r="O19"/>
  <c r="P19"/>
  <c r="Q19"/>
  <c r="R19"/>
  <c r="S19"/>
  <c r="T19"/>
  <c r="V19"/>
  <c r="W19"/>
  <c r="X19"/>
  <c r="Y19"/>
  <c r="AA19"/>
  <c r="AB19"/>
  <c r="G19"/>
  <c r="H19"/>
  <c r="I19"/>
  <c r="J19"/>
  <c r="I17"/>
  <c r="Q17"/>
  <c r="K11"/>
  <c r="E11"/>
  <c r="E13" i="11"/>
  <c r="D13" s="1"/>
  <c r="E10"/>
  <c r="D10" s="1"/>
  <c r="D9"/>
  <c r="D11"/>
  <c r="D12"/>
  <c r="I29" i="10"/>
  <c r="I7"/>
  <c r="I8" s="1"/>
  <c r="D8" i="11"/>
  <c r="L7"/>
  <c r="G7"/>
  <c r="F7"/>
  <c r="F10" i="10"/>
  <c r="F9" s="1"/>
  <c r="L9"/>
  <c r="O9"/>
  <c r="P9"/>
  <c r="R9"/>
  <c r="R16" s="1"/>
  <c r="S9"/>
  <c r="T9"/>
  <c r="T16" s="1"/>
  <c r="V9"/>
  <c r="V16" s="1"/>
  <c r="W9"/>
  <c r="W16" s="1"/>
  <c r="X9"/>
  <c r="Y9"/>
  <c r="Y16" s="1"/>
  <c r="AA9"/>
  <c r="AA16" s="1"/>
  <c r="AB9"/>
  <c r="AB16" s="1"/>
  <c r="K10"/>
  <c r="K12"/>
  <c r="K15"/>
  <c r="G9"/>
  <c r="G16" s="1"/>
  <c r="H9"/>
  <c r="J9"/>
  <c r="J16" s="1"/>
  <c r="E12"/>
  <c r="E15"/>
  <c r="G29"/>
  <c r="H29"/>
  <c r="J29"/>
  <c r="L29"/>
  <c r="O29"/>
  <c r="P29"/>
  <c r="R29"/>
  <c r="S29"/>
  <c r="T29"/>
  <c r="V29"/>
  <c r="W29"/>
  <c r="X29"/>
  <c r="Y29"/>
  <c r="AA29"/>
  <c r="AB29"/>
  <c r="F29"/>
  <c r="E28"/>
  <c r="L17"/>
  <c r="O17"/>
  <c r="P17"/>
  <c r="R17"/>
  <c r="R27" s="1"/>
  <c r="S17"/>
  <c r="S27" s="1"/>
  <c r="T17"/>
  <c r="V17"/>
  <c r="W17"/>
  <c r="W27" s="1"/>
  <c r="X17"/>
  <c r="X27" s="1"/>
  <c r="Y17"/>
  <c r="AA17"/>
  <c r="AB17"/>
  <c r="AB27" s="1"/>
  <c r="K18"/>
  <c r="K20"/>
  <c r="K21"/>
  <c r="K22"/>
  <c r="K23"/>
  <c r="K24"/>
  <c r="K25"/>
  <c r="K26"/>
  <c r="K28"/>
  <c r="L8"/>
  <c r="O8"/>
  <c r="P8"/>
  <c r="R8"/>
  <c r="S8"/>
  <c r="T8"/>
  <c r="V8"/>
  <c r="W8"/>
  <c r="X8"/>
  <c r="Y8"/>
  <c r="AA8"/>
  <c r="AB8"/>
  <c r="K6"/>
  <c r="K7"/>
  <c r="G17"/>
  <c r="G27" s="1"/>
  <c r="H17"/>
  <c r="J17"/>
  <c r="F17"/>
  <c r="F19"/>
  <c r="E18"/>
  <c r="E20"/>
  <c r="E21"/>
  <c r="E22"/>
  <c r="E23"/>
  <c r="E24"/>
  <c r="E25"/>
  <c r="E26"/>
  <c r="G8"/>
  <c r="H8"/>
  <c r="F8"/>
  <c r="G9" i="7"/>
  <c r="F9"/>
  <c r="G18"/>
  <c r="F18"/>
  <c r="D15"/>
  <c r="D14" s="1"/>
  <c r="F15"/>
  <c r="F14" s="1"/>
  <c r="G15"/>
  <c r="G14" s="1"/>
  <c r="H15"/>
  <c r="H14" s="1"/>
  <c r="I15"/>
  <c r="I14" s="1"/>
  <c r="C16"/>
  <c r="G8"/>
  <c r="F8"/>
  <c r="G7"/>
  <c r="F7"/>
  <c r="C13" i="9"/>
  <c r="C10"/>
  <c r="C6"/>
  <c r="C22" i="7" l="1"/>
  <c r="O27" i="10"/>
  <c r="F16"/>
  <c r="E16" s="1"/>
  <c r="U27"/>
  <c r="J27"/>
  <c r="P16"/>
  <c r="Q27"/>
  <c r="Q32" s="1"/>
  <c r="S16"/>
  <c r="S32" s="1"/>
  <c r="N32"/>
  <c r="U32"/>
  <c r="H16"/>
  <c r="AB32"/>
  <c r="W32"/>
  <c r="L27"/>
  <c r="O16"/>
  <c r="M16"/>
  <c r="M32" s="1"/>
  <c r="L16"/>
  <c r="X16"/>
  <c r="X32" s="1"/>
  <c r="Z32"/>
  <c r="G32"/>
  <c r="R32"/>
  <c r="H27"/>
  <c r="H32" s="1"/>
  <c r="AA27"/>
  <c r="AA32" s="1"/>
  <c r="V27"/>
  <c r="V32" s="1"/>
  <c r="P27"/>
  <c r="I27"/>
  <c r="I32" s="1"/>
  <c r="Y27"/>
  <c r="Y32" s="1"/>
  <c r="F27"/>
  <c r="T27"/>
  <c r="T32" s="1"/>
  <c r="E13"/>
  <c r="K13"/>
  <c r="E10"/>
  <c r="K31"/>
  <c r="E31"/>
  <c r="K19"/>
  <c r="D18" i="11"/>
  <c r="K9" i="10"/>
  <c r="E7"/>
  <c r="E7" i="11"/>
  <c r="D7"/>
  <c r="E9" i="10"/>
  <c r="J8"/>
  <c r="E8" s="1"/>
  <c r="K29"/>
  <c r="E17"/>
  <c r="K8"/>
  <c r="E19"/>
  <c r="E29"/>
  <c r="K17"/>
  <c r="K27" s="1"/>
  <c r="C14" i="7"/>
  <c r="C15"/>
  <c r="F32" i="10" l="1"/>
  <c r="P32"/>
  <c r="O32"/>
  <c r="L32"/>
  <c r="J32"/>
  <c r="K16"/>
  <c r="K32" s="1"/>
  <c r="E27"/>
  <c r="E32" l="1"/>
  <c r="B28" i="4"/>
  <c r="B29"/>
  <c r="E62" i="1"/>
  <c r="F62"/>
  <c r="G62"/>
  <c r="H62"/>
  <c r="D29" i="4"/>
  <c r="E29"/>
  <c r="F29"/>
  <c r="C29"/>
  <c r="B15"/>
  <c r="B16"/>
  <c r="B17"/>
  <c r="B18"/>
  <c r="B19"/>
  <c r="B20"/>
  <c r="B21"/>
  <c r="B22"/>
  <c r="B23"/>
  <c r="B24"/>
  <c r="B25"/>
  <c r="B26"/>
  <c r="B27"/>
  <c r="B14"/>
  <c r="F28"/>
  <c r="F13"/>
  <c r="D11"/>
  <c r="C11"/>
  <c r="D37" i="8"/>
  <c r="C3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7"/>
  <c r="D6"/>
  <c r="E6"/>
  <c r="F6"/>
  <c r="C6"/>
  <c r="F58" i="2"/>
  <c r="I58"/>
  <c r="E57"/>
  <c r="E56" s="1"/>
  <c r="E55" s="1"/>
  <c r="G57"/>
  <c r="G56" s="1"/>
  <c r="G55" s="1"/>
  <c r="H57"/>
  <c r="H56" s="1"/>
  <c r="H55" s="1"/>
  <c r="I55" s="1"/>
  <c r="D57"/>
  <c r="D56" s="1"/>
  <c r="D55" s="1"/>
  <c r="F55" s="1"/>
  <c r="D48"/>
  <c r="G45"/>
  <c r="G38"/>
  <c r="G24"/>
  <c r="G20"/>
  <c r="E18"/>
  <c r="E17" s="1"/>
  <c r="E16" s="1"/>
  <c r="G18"/>
  <c r="G17" s="1"/>
  <c r="G16" s="1"/>
  <c r="H18"/>
  <c r="H17" s="1"/>
  <c r="H16" s="1"/>
  <c r="G10"/>
  <c r="E10" i="1"/>
  <c r="E12"/>
  <c r="E13"/>
  <c r="E14"/>
  <c r="E15"/>
  <c r="E21"/>
  <c r="E24"/>
  <c r="E20" s="1"/>
  <c r="E19" s="1"/>
  <c r="E18" s="1"/>
  <c r="E26"/>
  <c r="E27"/>
  <c r="E28"/>
  <c r="E31"/>
  <c r="E32"/>
  <c r="E33"/>
  <c r="E34"/>
  <c r="E37"/>
  <c r="E38"/>
  <c r="E39"/>
  <c r="E40"/>
  <c r="E44"/>
  <c r="E45"/>
  <c r="E46"/>
  <c r="E49"/>
  <c r="E43" s="1"/>
  <c r="E50"/>
  <c r="E51"/>
  <c r="E57"/>
  <c r="E58"/>
  <c r="E59"/>
  <c r="E63"/>
  <c r="E64"/>
  <c r="E67"/>
  <c r="E71"/>
  <c r="E70" s="1"/>
  <c r="E74"/>
  <c r="E75"/>
  <c r="E78"/>
  <c r="E81"/>
  <c r="E82"/>
  <c r="E85"/>
  <c r="E86"/>
  <c r="E90"/>
  <c r="E91"/>
  <c r="E92"/>
  <c r="E97"/>
  <c r="E100"/>
  <c r="E104"/>
  <c r="E96" s="1"/>
  <c r="E106"/>
  <c r="E107"/>
  <c r="E110"/>
  <c r="E114"/>
  <c r="E117"/>
  <c r="E118"/>
  <c r="E123"/>
  <c r="E122" s="1"/>
  <c r="E126"/>
  <c r="E129"/>
  <c r="E133"/>
  <c r="E128" s="1"/>
  <c r="E141"/>
  <c r="E142"/>
  <c r="E145"/>
  <c r="E144" s="1"/>
  <c r="E146"/>
  <c r="E147"/>
  <c r="E151"/>
  <c r="E152"/>
  <c r="E153"/>
  <c r="E157"/>
  <c r="E156" s="1"/>
  <c r="E158"/>
  <c r="E165"/>
  <c r="E164" s="1"/>
  <c r="E163" s="1"/>
  <c r="E166"/>
  <c r="E169"/>
  <c r="E177"/>
  <c r="E178"/>
  <c r="E179"/>
  <c r="E183"/>
  <c r="E182" s="1"/>
  <c r="E184"/>
  <c r="E188"/>
  <c r="E187" s="1"/>
  <c r="E186" s="1"/>
  <c r="E189"/>
  <c r="E191"/>
  <c r="E192"/>
  <c r="E195"/>
  <c r="E196"/>
  <c r="E197"/>
  <c r="E202"/>
  <c r="E201" s="1"/>
  <c r="E205"/>
  <c r="E206"/>
  <c r="E213"/>
  <c r="E212" s="1"/>
  <c r="E218"/>
  <c r="E219"/>
  <c r="E227"/>
  <c r="E226" s="1"/>
  <c r="E230"/>
  <c r="E235"/>
  <c r="E236"/>
  <c r="F10"/>
  <c r="G10"/>
  <c r="H10"/>
  <c r="D10"/>
  <c r="D238"/>
  <c r="D236" s="1"/>
  <c r="D235" s="1"/>
  <c r="G236"/>
  <c r="G235" s="1"/>
  <c r="H236"/>
  <c r="H235" s="1"/>
  <c r="G233"/>
  <c r="G230" s="1"/>
  <c r="G229"/>
  <c r="G227" s="1"/>
  <c r="F225"/>
  <c r="F228"/>
  <c r="F229"/>
  <c r="F231"/>
  <c r="F232"/>
  <c r="H227"/>
  <c r="H230"/>
  <c r="D230"/>
  <c r="D227"/>
  <c r="I225"/>
  <c r="I224"/>
  <c r="F224"/>
  <c r="G219"/>
  <c r="G218" s="1"/>
  <c r="H219"/>
  <c r="H218" s="1"/>
  <c r="D219"/>
  <c r="D218" s="1"/>
  <c r="G215"/>
  <c r="G213" s="1"/>
  <c r="G212" s="1"/>
  <c r="H213"/>
  <c r="H212" s="1"/>
  <c r="D213"/>
  <c r="D212" s="1"/>
  <c r="G206"/>
  <c r="G205" s="1"/>
  <c r="H206"/>
  <c r="H205" s="1"/>
  <c r="D206"/>
  <c r="D205" s="1"/>
  <c r="G204"/>
  <c r="G202" s="1"/>
  <c r="G201" s="1"/>
  <c r="H202"/>
  <c r="H201" s="1"/>
  <c r="D202"/>
  <c r="D201" s="1"/>
  <c r="G197"/>
  <c r="G196" s="1"/>
  <c r="G195" s="1"/>
  <c r="H197"/>
  <c r="H196" s="1"/>
  <c r="H195" s="1"/>
  <c r="D197"/>
  <c r="D196" s="1"/>
  <c r="D195" s="1"/>
  <c r="B6" i="8" l="1"/>
  <c r="J58" i="2"/>
  <c r="I56"/>
  <c r="J56" s="1"/>
  <c r="F56"/>
  <c r="I57"/>
  <c r="F57"/>
  <c r="J55"/>
  <c r="J57"/>
  <c r="E176" i="1"/>
  <c r="E150"/>
  <c r="E95"/>
  <c r="E89" s="1"/>
  <c r="E56"/>
  <c r="E8"/>
  <c r="E11"/>
  <c r="E9"/>
  <c r="F227"/>
  <c r="D226"/>
  <c r="F226" s="1"/>
  <c r="J224"/>
  <c r="F230"/>
  <c r="H226"/>
  <c r="G226"/>
  <c r="J225"/>
  <c r="E7" l="1"/>
  <c r="G192" l="1"/>
  <c r="G191" s="1"/>
  <c r="H192"/>
  <c r="H191" s="1"/>
  <c r="D192"/>
  <c r="D191" s="1"/>
  <c r="G189"/>
  <c r="G188" s="1"/>
  <c r="H189"/>
  <c r="H188" s="1"/>
  <c r="H187" s="1"/>
  <c r="H186" s="1"/>
  <c r="D189"/>
  <c r="D188" s="1"/>
  <c r="G184"/>
  <c r="G183" s="1"/>
  <c r="G182" s="1"/>
  <c r="H184"/>
  <c r="H183" s="1"/>
  <c r="H182" s="1"/>
  <c r="D184"/>
  <c r="D183" s="1"/>
  <c r="D182" s="1"/>
  <c r="G187" l="1"/>
  <c r="G186" s="1"/>
  <c r="D187"/>
  <c r="D186" s="1"/>
  <c r="I52" l="1"/>
  <c r="G51"/>
  <c r="G50" s="1"/>
  <c r="H51"/>
  <c r="H50" s="1"/>
  <c r="H49" s="1"/>
  <c r="F52"/>
  <c r="F53"/>
  <c r="F55"/>
  <c r="D51"/>
  <c r="D50" s="1"/>
  <c r="D49" s="1"/>
  <c r="I53"/>
  <c r="I55"/>
  <c r="G179"/>
  <c r="G178" s="1"/>
  <c r="G177" s="1"/>
  <c r="G176" s="1"/>
  <c r="H179"/>
  <c r="H178" s="1"/>
  <c r="H177" s="1"/>
  <c r="H176" s="1"/>
  <c r="D179"/>
  <c r="D178" s="1"/>
  <c r="D177" s="1"/>
  <c r="D176" s="1"/>
  <c r="G169"/>
  <c r="H169"/>
  <c r="D174"/>
  <c r="D171"/>
  <c r="G166"/>
  <c r="G165" s="1"/>
  <c r="G164" s="1"/>
  <c r="H166"/>
  <c r="H165" s="1"/>
  <c r="H164" s="1"/>
  <c r="D166"/>
  <c r="D165" s="1"/>
  <c r="D164" s="1"/>
  <c r="D161"/>
  <c r="D160" s="1"/>
  <c r="G158"/>
  <c r="G157" s="1"/>
  <c r="G156" s="1"/>
  <c r="H158"/>
  <c r="H157" s="1"/>
  <c r="H156" s="1"/>
  <c r="D158"/>
  <c r="D157" s="1"/>
  <c r="D156" s="1"/>
  <c r="G153"/>
  <c r="G152" s="1"/>
  <c r="G151" s="1"/>
  <c r="G150" s="1"/>
  <c r="H153"/>
  <c r="H152" s="1"/>
  <c r="H151" s="1"/>
  <c r="D153"/>
  <c r="D152" s="1"/>
  <c r="D151" s="1"/>
  <c r="G147"/>
  <c r="G146" s="1"/>
  <c r="G145" s="1"/>
  <c r="G144" s="1"/>
  <c r="H147"/>
  <c r="H146" s="1"/>
  <c r="H145" s="1"/>
  <c r="H144" s="1"/>
  <c r="D147"/>
  <c r="D146" s="1"/>
  <c r="D145" s="1"/>
  <c r="D144" s="1"/>
  <c r="F101"/>
  <c r="F102"/>
  <c r="F112"/>
  <c r="F113"/>
  <c r="G133"/>
  <c r="H133"/>
  <c r="D133"/>
  <c r="G129"/>
  <c r="H129"/>
  <c r="D129"/>
  <c r="G123"/>
  <c r="H123"/>
  <c r="G126"/>
  <c r="H126"/>
  <c r="D126"/>
  <c r="D123"/>
  <c r="G118"/>
  <c r="G117" s="1"/>
  <c r="H118"/>
  <c r="H117" s="1"/>
  <c r="I120"/>
  <c r="F120"/>
  <c r="D118"/>
  <c r="D117" s="1"/>
  <c r="G114"/>
  <c r="H114"/>
  <c r="D115"/>
  <c r="D114" s="1"/>
  <c r="I112"/>
  <c r="I113"/>
  <c r="I101"/>
  <c r="I102"/>
  <c r="G110"/>
  <c r="H110"/>
  <c r="D110"/>
  <c r="G100"/>
  <c r="H100"/>
  <c r="D100"/>
  <c r="G107"/>
  <c r="H107"/>
  <c r="D107"/>
  <c r="D106" s="1"/>
  <c r="G97"/>
  <c r="H97"/>
  <c r="G104"/>
  <c r="H104"/>
  <c r="D104"/>
  <c r="D97"/>
  <c r="G92"/>
  <c r="G91" s="1"/>
  <c r="G90" s="1"/>
  <c r="H92"/>
  <c r="H91" s="1"/>
  <c r="H90" s="1"/>
  <c r="D92"/>
  <c r="D91" s="1"/>
  <c r="D90" s="1"/>
  <c r="G46"/>
  <c r="G45" s="1"/>
  <c r="G44" s="1"/>
  <c r="H46"/>
  <c r="H45" s="1"/>
  <c r="H44" s="1"/>
  <c r="D46"/>
  <c r="D45" s="1"/>
  <c r="D44" s="1"/>
  <c r="G40"/>
  <c r="G39" s="1"/>
  <c r="G38" s="1"/>
  <c r="G37" s="1"/>
  <c r="H40"/>
  <c r="H39" s="1"/>
  <c r="H38" s="1"/>
  <c r="H37" s="1"/>
  <c r="D40"/>
  <c r="D39" s="1"/>
  <c r="D38" s="1"/>
  <c r="D37" s="1"/>
  <c r="G34"/>
  <c r="G33" s="1"/>
  <c r="G32" s="1"/>
  <c r="G31" s="1"/>
  <c r="H34"/>
  <c r="H33" s="1"/>
  <c r="H32" s="1"/>
  <c r="H31" s="1"/>
  <c r="D34"/>
  <c r="D33" s="1"/>
  <c r="D32" s="1"/>
  <c r="D31" s="1"/>
  <c r="G24"/>
  <c r="H24"/>
  <c r="G27"/>
  <c r="G26" s="1"/>
  <c r="H27"/>
  <c r="H26" s="1"/>
  <c r="H20" l="1"/>
  <c r="H19" s="1"/>
  <c r="H18" s="1"/>
  <c r="G106"/>
  <c r="G20"/>
  <c r="G19" s="1"/>
  <c r="G18" s="1"/>
  <c r="D43"/>
  <c r="J53"/>
  <c r="H43"/>
  <c r="F51"/>
  <c r="F50" s="1"/>
  <c r="J52"/>
  <c r="I51"/>
  <c r="F49"/>
  <c r="I50"/>
  <c r="G49"/>
  <c r="J55"/>
  <c r="D150"/>
  <c r="H163"/>
  <c r="G163"/>
  <c r="H106"/>
  <c r="D170"/>
  <c r="D169" s="1"/>
  <c r="D163" s="1"/>
  <c r="H150"/>
  <c r="I151"/>
  <c r="I152"/>
  <c r="H128"/>
  <c r="J113"/>
  <c r="J101"/>
  <c r="J102"/>
  <c r="J112"/>
  <c r="G128"/>
  <c r="D128"/>
  <c r="J120"/>
  <c r="H122"/>
  <c r="D122"/>
  <c r="H96"/>
  <c r="G96"/>
  <c r="D96"/>
  <c r="J50" l="1"/>
  <c r="J51"/>
  <c r="I49"/>
  <c r="J49" s="1"/>
  <c r="G43"/>
  <c r="D15" i="9"/>
  <c r="D14"/>
  <c r="N13"/>
  <c r="M13"/>
  <c r="L13"/>
  <c r="K13"/>
  <c r="J13"/>
  <c r="I13"/>
  <c r="H13"/>
  <c r="G13"/>
  <c r="F13"/>
  <c r="E13"/>
  <c r="D12"/>
  <c r="D11"/>
  <c r="N10"/>
  <c r="M10"/>
  <c r="L10"/>
  <c r="K10"/>
  <c r="J10"/>
  <c r="I10"/>
  <c r="H10"/>
  <c r="G10"/>
  <c r="F10"/>
  <c r="E10"/>
  <c r="D9"/>
  <c r="D8"/>
  <c r="D7"/>
  <c r="N6"/>
  <c r="M6"/>
  <c r="L6"/>
  <c r="K6"/>
  <c r="J6"/>
  <c r="I6"/>
  <c r="H6"/>
  <c r="G6"/>
  <c r="F6"/>
  <c r="E6"/>
  <c r="D11" i="7"/>
  <c r="F11"/>
  <c r="G11"/>
  <c r="H11"/>
  <c r="I11"/>
  <c r="C19"/>
  <c r="C18"/>
  <c r="I17"/>
  <c r="H17"/>
  <c r="G17"/>
  <c r="F17"/>
  <c r="D17"/>
  <c r="C13"/>
  <c r="C12"/>
  <c r="C10"/>
  <c r="C9"/>
  <c r="C8"/>
  <c r="C7"/>
  <c r="I6"/>
  <c r="H6"/>
  <c r="G6"/>
  <c r="F6"/>
  <c r="D6"/>
  <c r="C28" i="4"/>
  <c r="D28"/>
  <c r="E28"/>
  <c r="E13"/>
  <c r="D13"/>
  <c r="C13"/>
  <c r="B12"/>
  <c r="B10"/>
  <c r="B11"/>
  <c r="B9"/>
  <c r="B8"/>
  <c r="I63" i="2"/>
  <c r="J63" s="1"/>
  <c r="J62" s="1"/>
  <c r="J61" s="1"/>
  <c r="J60" s="1"/>
  <c r="J59" s="1"/>
  <c r="H62"/>
  <c r="H61" s="1"/>
  <c r="H60" s="1"/>
  <c r="H59" s="1"/>
  <c r="G62"/>
  <c r="G61" s="1"/>
  <c r="F61"/>
  <c r="F60" s="1"/>
  <c r="F59" s="1"/>
  <c r="E61"/>
  <c r="E60" s="1"/>
  <c r="E59" s="1"/>
  <c r="D61"/>
  <c r="D60" s="1"/>
  <c r="D59" s="1"/>
  <c r="I54"/>
  <c r="F54"/>
  <c r="H53"/>
  <c r="H52" s="1"/>
  <c r="I52" s="1"/>
  <c r="E53"/>
  <c r="E52" s="1"/>
  <c r="D53"/>
  <c r="I51"/>
  <c r="F51"/>
  <c r="I50"/>
  <c r="E50"/>
  <c r="E49" s="1"/>
  <c r="D50"/>
  <c r="D49" s="1"/>
  <c r="I49"/>
  <c r="I48"/>
  <c r="F48"/>
  <c r="H47"/>
  <c r="H46" s="1"/>
  <c r="E47"/>
  <c r="E46" s="1"/>
  <c r="E45" s="1"/>
  <c r="D47"/>
  <c r="I44"/>
  <c r="F44"/>
  <c r="H43"/>
  <c r="H42" s="1"/>
  <c r="I42" s="1"/>
  <c r="E43"/>
  <c r="E42" s="1"/>
  <c r="D43"/>
  <c r="I41"/>
  <c r="F41"/>
  <c r="H40"/>
  <c r="I40" s="1"/>
  <c r="E40"/>
  <c r="E39" s="1"/>
  <c r="D40"/>
  <c r="D39" s="1"/>
  <c r="I37"/>
  <c r="F37"/>
  <c r="I36"/>
  <c r="D36"/>
  <c r="F36" s="1"/>
  <c r="I35"/>
  <c r="G34"/>
  <c r="I34" s="1"/>
  <c r="I33"/>
  <c r="F33"/>
  <c r="H32"/>
  <c r="H31" s="1"/>
  <c r="H30" s="1"/>
  <c r="E32"/>
  <c r="E31" s="1"/>
  <c r="E30" s="1"/>
  <c r="D32"/>
  <c r="G31"/>
  <c r="G30" s="1"/>
  <c r="I28"/>
  <c r="F28"/>
  <c r="I27"/>
  <c r="F27"/>
  <c r="I26"/>
  <c r="E26"/>
  <c r="E25" s="1"/>
  <c r="E24" s="1"/>
  <c r="D26"/>
  <c r="H25"/>
  <c r="I23"/>
  <c r="F23"/>
  <c r="F22" s="1"/>
  <c r="F21" s="1"/>
  <c r="F20" s="1"/>
  <c r="H22"/>
  <c r="H21" s="1"/>
  <c r="H20" s="1"/>
  <c r="E22"/>
  <c r="E21" s="1"/>
  <c r="E20" s="1"/>
  <c r="D22"/>
  <c r="D21" s="1"/>
  <c r="D20" s="1"/>
  <c r="I19"/>
  <c r="F19"/>
  <c r="F18" s="1"/>
  <c r="F17" s="1"/>
  <c r="F16" s="1"/>
  <c r="I18"/>
  <c r="D18"/>
  <c r="D17" s="1"/>
  <c r="D16" s="1"/>
  <c r="G15"/>
  <c r="I14"/>
  <c r="F14"/>
  <c r="I13"/>
  <c r="D13"/>
  <c r="F13" s="1"/>
  <c r="I12"/>
  <c r="H11"/>
  <c r="H10" s="1"/>
  <c r="E11"/>
  <c r="E10" s="1"/>
  <c r="H7"/>
  <c r="G9"/>
  <c r="G8"/>
  <c r="G7"/>
  <c r="C11" i="7" l="1"/>
  <c r="B13" i="4"/>
  <c r="G29" i="2"/>
  <c r="H45"/>
  <c r="E38"/>
  <c r="E29" s="1"/>
  <c r="J37"/>
  <c r="I25"/>
  <c r="H24"/>
  <c r="I24" s="1"/>
  <c r="J33"/>
  <c r="F47"/>
  <c r="I11"/>
  <c r="J14"/>
  <c r="F39"/>
  <c r="J19"/>
  <c r="D46"/>
  <c r="H8"/>
  <c r="I8" s="1"/>
  <c r="D8"/>
  <c r="J51"/>
  <c r="D12"/>
  <c r="I31"/>
  <c r="I32"/>
  <c r="H39"/>
  <c r="F43"/>
  <c r="I7"/>
  <c r="F32"/>
  <c r="F40"/>
  <c r="J40" s="1"/>
  <c r="J41"/>
  <c r="J48"/>
  <c r="F53"/>
  <c r="I61"/>
  <c r="F26"/>
  <c r="F25" s="1"/>
  <c r="E9"/>
  <c r="J13"/>
  <c r="D9"/>
  <c r="J23"/>
  <c r="J28"/>
  <c r="J44"/>
  <c r="J54"/>
  <c r="J36"/>
  <c r="I62"/>
  <c r="J27"/>
  <c r="D35"/>
  <c r="D42"/>
  <c r="F42" s="1"/>
  <c r="D52"/>
  <c r="F52" s="1"/>
  <c r="D13" i="9"/>
  <c r="D10"/>
  <c r="D6"/>
  <c r="C17" i="7"/>
  <c r="C6"/>
  <c r="I20" i="2"/>
  <c r="J20" s="1"/>
  <c r="I21"/>
  <c r="J21" s="1"/>
  <c r="I46"/>
  <c r="F49"/>
  <c r="J49" s="1"/>
  <c r="I17"/>
  <c r="I10"/>
  <c r="G6"/>
  <c r="D7"/>
  <c r="E8"/>
  <c r="I22"/>
  <c r="J22" s="1"/>
  <c r="D25"/>
  <c r="D24" s="1"/>
  <c r="D31"/>
  <c r="D30" s="1"/>
  <c r="I43"/>
  <c r="I47"/>
  <c r="F50"/>
  <c r="J50" s="1"/>
  <c r="I53"/>
  <c r="G60"/>
  <c r="H9"/>
  <c r="I9" s="1"/>
  <c r="E7"/>
  <c r="F46" l="1"/>
  <c r="F45" s="1"/>
  <c r="J45" s="1"/>
  <c r="D45"/>
  <c r="D38"/>
  <c r="I39"/>
  <c r="H38"/>
  <c r="F38"/>
  <c r="J47"/>
  <c r="J25"/>
  <c r="F24"/>
  <c r="J24" s="1"/>
  <c r="J39"/>
  <c r="I45"/>
  <c r="I30"/>
  <c r="J43"/>
  <c r="J32"/>
  <c r="H15"/>
  <c r="I15" s="1"/>
  <c r="J26"/>
  <c r="F9"/>
  <c r="J9" s="1"/>
  <c r="F12"/>
  <c r="D11"/>
  <c r="D10" s="1"/>
  <c r="F8"/>
  <c r="J8" s="1"/>
  <c r="J18"/>
  <c r="E15"/>
  <c r="J42"/>
  <c r="J53"/>
  <c r="D34"/>
  <c r="F34" s="1"/>
  <c r="J34" s="1"/>
  <c r="F35"/>
  <c r="J35" s="1"/>
  <c r="D15"/>
  <c r="J52"/>
  <c r="H6"/>
  <c r="I6" s="1"/>
  <c r="E6"/>
  <c r="F31"/>
  <c r="F30" s="1"/>
  <c r="G59"/>
  <c r="I59" s="1"/>
  <c r="I60"/>
  <c r="D6"/>
  <c r="F7"/>
  <c r="J7" s="1"/>
  <c r="J17"/>
  <c r="F29" l="1"/>
  <c r="D29"/>
  <c r="I38"/>
  <c r="J38" s="1"/>
  <c r="H29"/>
  <c r="J46"/>
  <c r="J30"/>
  <c r="I29"/>
  <c r="F15"/>
  <c r="J15" s="1"/>
  <c r="I16"/>
  <c r="J16" s="1"/>
  <c r="F11"/>
  <c r="F10" s="1"/>
  <c r="J10" s="1"/>
  <c r="J12"/>
  <c r="F6"/>
  <c r="J6" s="1"/>
  <c r="J31"/>
  <c r="J29" l="1"/>
  <c r="J11"/>
  <c r="G86" i="1"/>
  <c r="G85" s="1"/>
  <c r="H86"/>
  <c r="H85" s="1"/>
  <c r="D86"/>
  <c r="D85" s="1"/>
  <c r="G82"/>
  <c r="G81" s="1"/>
  <c r="H82"/>
  <c r="H81" s="1"/>
  <c r="D82"/>
  <c r="D81" s="1"/>
  <c r="G78"/>
  <c r="H78"/>
  <c r="G75"/>
  <c r="H75"/>
  <c r="D75"/>
  <c r="G71"/>
  <c r="G70" s="1"/>
  <c r="H71"/>
  <c r="H70" s="1"/>
  <c r="G67"/>
  <c r="G9" s="1"/>
  <c r="H67"/>
  <c r="H9" s="1"/>
  <c r="D67"/>
  <c r="G64"/>
  <c r="H64"/>
  <c r="H63" s="1"/>
  <c r="D64"/>
  <c r="D63" s="1"/>
  <c r="G59"/>
  <c r="G58" s="1"/>
  <c r="G57" s="1"/>
  <c r="H59"/>
  <c r="H58" s="1"/>
  <c r="H57" s="1"/>
  <c r="D59"/>
  <c r="G63" l="1"/>
  <c r="D58"/>
  <c r="D57" s="1"/>
  <c r="F86"/>
  <c r="F85" s="1"/>
  <c r="F75"/>
  <c r="F64"/>
  <c r="F67"/>
  <c r="F82"/>
  <c r="F81" s="1"/>
  <c r="I85"/>
  <c r="G74"/>
  <c r="H74"/>
  <c r="G142"/>
  <c r="H142"/>
  <c r="D142"/>
  <c r="D11" s="1"/>
  <c r="D78"/>
  <c r="I88"/>
  <c r="F88"/>
  <c r="I87"/>
  <c r="F87"/>
  <c r="I86"/>
  <c r="D28"/>
  <c r="D27" s="1"/>
  <c r="D24"/>
  <c r="D9" s="1"/>
  <c r="D21"/>
  <c r="F16"/>
  <c r="F17"/>
  <c r="G15"/>
  <c r="G8" s="1"/>
  <c r="H15"/>
  <c r="H8" s="1"/>
  <c r="D15"/>
  <c r="G141" l="1"/>
  <c r="G95" s="1"/>
  <c r="G89" s="1"/>
  <c r="G11"/>
  <c r="H141"/>
  <c r="H95" s="1"/>
  <c r="H89" s="1"/>
  <c r="H11"/>
  <c r="D141"/>
  <c r="D95" s="1"/>
  <c r="D89" s="1"/>
  <c r="D14"/>
  <c r="D13" s="1"/>
  <c r="F63"/>
  <c r="D20"/>
  <c r="D19" s="1"/>
  <c r="H14"/>
  <c r="H13" s="1"/>
  <c r="H12" s="1"/>
  <c r="G14"/>
  <c r="G13" s="1"/>
  <c r="G12" s="1"/>
  <c r="F78"/>
  <c r="D74"/>
  <c r="F74" s="1"/>
  <c r="F142"/>
  <c r="D71"/>
  <c r="D70" s="1"/>
  <c r="J85"/>
  <c r="F15"/>
  <c r="J88"/>
  <c r="J86"/>
  <c r="J87"/>
  <c r="D26"/>
  <c r="F14" l="1"/>
  <c r="D8"/>
  <c r="F141"/>
  <c r="H7"/>
  <c r="D62"/>
  <c r="D18"/>
  <c r="F13"/>
  <c r="H56"/>
  <c r="G56"/>
  <c r="F71"/>
  <c r="F70" s="1"/>
  <c r="D12"/>
  <c r="F12" s="1"/>
  <c r="I9"/>
  <c r="I10"/>
  <c r="I11"/>
  <c r="I16"/>
  <c r="I17"/>
  <c r="I18"/>
  <c r="I19"/>
  <c r="I20"/>
  <c r="F21"/>
  <c r="I21"/>
  <c r="F22"/>
  <c r="I22"/>
  <c r="F23"/>
  <c r="I23"/>
  <c r="I24"/>
  <c r="F25"/>
  <c r="F24" s="1"/>
  <c r="I25"/>
  <c r="I26"/>
  <c r="I27"/>
  <c r="F28"/>
  <c r="F27" s="1"/>
  <c r="F26" s="1"/>
  <c r="I28"/>
  <c r="F29"/>
  <c r="I29"/>
  <c r="F30"/>
  <c r="I30"/>
  <c r="I31"/>
  <c r="I32"/>
  <c r="I33"/>
  <c r="I34"/>
  <c r="F35"/>
  <c r="I35"/>
  <c r="F36"/>
  <c r="I36"/>
  <c r="I37"/>
  <c r="I38"/>
  <c r="I39"/>
  <c r="I40"/>
  <c r="F41"/>
  <c r="I41"/>
  <c r="F42"/>
  <c r="I42"/>
  <c r="I43"/>
  <c r="I44"/>
  <c r="I45"/>
  <c r="I46"/>
  <c r="F47"/>
  <c r="I47"/>
  <c r="F48"/>
  <c r="I48"/>
  <c r="I57"/>
  <c r="I58"/>
  <c r="I59"/>
  <c r="I60"/>
  <c r="F61"/>
  <c r="I61"/>
  <c r="I63"/>
  <c r="I64"/>
  <c r="F65"/>
  <c r="I65"/>
  <c r="F66"/>
  <c r="I66"/>
  <c r="I67"/>
  <c r="F68"/>
  <c r="I68"/>
  <c r="F69"/>
  <c r="I69"/>
  <c r="I70"/>
  <c r="I71"/>
  <c r="F72"/>
  <c r="I72"/>
  <c r="F73"/>
  <c r="I73"/>
  <c r="I74"/>
  <c r="I75"/>
  <c r="F76"/>
  <c r="I76"/>
  <c r="F77"/>
  <c r="I77"/>
  <c r="I78"/>
  <c r="F79"/>
  <c r="I79"/>
  <c r="F80"/>
  <c r="I80"/>
  <c r="I81"/>
  <c r="I82"/>
  <c r="F83"/>
  <c r="I83"/>
  <c r="F84"/>
  <c r="I84"/>
  <c r="I89"/>
  <c r="I90"/>
  <c r="I91"/>
  <c r="I92"/>
  <c r="F93"/>
  <c r="I93"/>
  <c r="F94"/>
  <c r="I94"/>
  <c r="I96"/>
  <c r="I97"/>
  <c r="F98"/>
  <c r="I98"/>
  <c r="F99"/>
  <c r="I99"/>
  <c r="I100"/>
  <c r="F103"/>
  <c r="F100" s="1"/>
  <c r="I103"/>
  <c r="I104"/>
  <c r="F105"/>
  <c r="F104" s="1"/>
  <c r="I105"/>
  <c r="I106"/>
  <c r="I107"/>
  <c r="F108"/>
  <c r="I108"/>
  <c r="F109"/>
  <c r="I109"/>
  <c r="I110"/>
  <c r="F111"/>
  <c r="F110" s="1"/>
  <c r="I111"/>
  <c r="I114"/>
  <c r="F115"/>
  <c r="F114" s="1"/>
  <c r="I115"/>
  <c r="F116"/>
  <c r="I116"/>
  <c r="I118"/>
  <c r="I117" s="1"/>
  <c r="F119"/>
  <c r="I119"/>
  <c r="F121"/>
  <c r="I121"/>
  <c r="I122"/>
  <c r="I123"/>
  <c r="F124"/>
  <c r="I124"/>
  <c r="F125"/>
  <c r="I125"/>
  <c r="I126"/>
  <c r="F127"/>
  <c r="F126" s="1"/>
  <c r="I127"/>
  <c r="I128"/>
  <c r="I129"/>
  <c r="F130"/>
  <c r="I130"/>
  <c r="F131"/>
  <c r="I131"/>
  <c r="F132"/>
  <c r="I132"/>
  <c r="I133"/>
  <c r="F134"/>
  <c r="I134"/>
  <c r="F135"/>
  <c r="I135"/>
  <c r="F136"/>
  <c r="I136"/>
  <c r="F137"/>
  <c r="I137"/>
  <c r="F138"/>
  <c r="I138"/>
  <c r="F139"/>
  <c r="I139"/>
  <c r="F140"/>
  <c r="I140"/>
  <c r="I141"/>
  <c r="I142"/>
  <c r="F143"/>
  <c r="I143"/>
  <c r="I144"/>
  <c r="I145"/>
  <c r="I146"/>
  <c r="I147"/>
  <c r="F148"/>
  <c r="I148"/>
  <c r="F149"/>
  <c r="I149"/>
  <c r="I150"/>
  <c r="I153"/>
  <c r="F154"/>
  <c r="I154"/>
  <c r="F155"/>
  <c r="I155"/>
  <c r="I156"/>
  <c r="I157"/>
  <c r="I158"/>
  <c r="F159"/>
  <c r="F158" s="1"/>
  <c r="F157" s="1"/>
  <c r="I159"/>
  <c r="F160"/>
  <c r="I160"/>
  <c r="F161"/>
  <c r="I161"/>
  <c r="F162"/>
  <c r="I162"/>
  <c r="I163"/>
  <c r="I164"/>
  <c r="I165"/>
  <c r="I166"/>
  <c r="F167"/>
  <c r="I167"/>
  <c r="F168"/>
  <c r="I168"/>
  <c r="I169"/>
  <c r="F170"/>
  <c r="F169" s="1"/>
  <c r="I170"/>
  <c r="F171"/>
  <c r="I171"/>
  <c r="F172"/>
  <c r="I172"/>
  <c r="F173"/>
  <c r="I173"/>
  <c r="F174"/>
  <c r="I174"/>
  <c r="F175"/>
  <c r="I175"/>
  <c r="I176"/>
  <c r="I177"/>
  <c r="I178"/>
  <c r="I179"/>
  <c r="F180"/>
  <c r="I180"/>
  <c r="F181"/>
  <c r="I181"/>
  <c r="I182"/>
  <c r="I183"/>
  <c r="I184"/>
  <c r="F185"/>
  <c r="F184" s="1"/>
  <c r="F183" s="1"/>
  <c r="F182" s="1"/>
  <c r="I185"/>
  <c r="I186"/>
  <c r="I187"/>
  <c r="I188"/>
  <c r="I189"/>
  <c r="F190"/>
  <c r="F189" s="1"/>
  <c r="F188" s="1"/>
  <c r="I190"/>
  <c r="I191"/>
  <c r="I192"/>
  <c r="F193"/>
  <c r="F192" s="1"/>
  <c r="F191" s="1"/>
  <c r="I193"/>
  <c r="F194"/>
  <c r="I194"/>
  <c r="I195"/>
  <c r="I196"/>
  <c r="I197"/>
  <c r="F198"/>
  <c r="I198"/>
  <c r="F199"/>
  <c r="I199"/>
  <c r="F200"/>
  <c r="I200"/>
  <c r="I201"/>
  <c r="I202"/>
  <c r="F203"/>
  <c r="I203"/>
  <c r="F204"/>
  <c r="I204"/>
  <c r="I205"/>
  <c r="I206"/>
  <c r="F207"/>
  <c r="I207"/>
  <c r="F208"/>
  <c r="I208"/>
  <c r="F209"/>
  <c r="I209"/>
  <c r="F210"/>
  <c r="I210"/>
  <c r="F211"/>
  <c r="I211"/>
  <c r="I212"/>
  <c r="I213"/>
  <c r="F214"/>
  <c r="I214"/>
  <c r="F215"/>
  <c r="I215"/>
  <c r="F216"/>
  <c r="I216"/>
  <c r="F217"/>
  <c r="I217"/>
  <c r="I218"/>
  <c r="I219"/>
  <c r="F220"/>
  <c r="I220"/>
  <c r="F221"/>
  <c r="I221"/>
  <c r="F222"/>
  <c r="I222"/>
  <c r="F223"/>
  <c r="I223"/>
  <c r="I226"/>
  <c r="I227"/>
  <c r="I228"/>
  <c r="I229"/>
  <c r="I230"/>
  <c r="I231"/>
  <c r="I232"/>
  <c r="F233"/>
  <c r="I233"/>
  <c r="F234"/>
  <c r="I234"/>
  <c r="I235"/>
  <c r="I236"/>
  <c r="F237"/>
  <c r="I237"/>
  <c r="F238"/>
  <c r="I238"/>
  <c r="G7"/>
  <c r="F236" l="1"/>
  <c r="F235" s="1"/>
  <c r="J235" s="1"/>
  <c r="F11"/>
  <c r="J11" s="1"/>
  <c r="F219"/>
  <c r="F213"/>
  <c r="F212" s="1"/>
  <c r="J212" s="1"/>
  <c r="F206"/>
  <c r="F205" s="1"/>
  <c r="J205" s="1"/>
  <c r="F202"/>
  <c r="F201" s="1"/>
  <c r="J201" s="1"/>
  <c r="F197"/>
  <c r="F196" s="1"/>
  <c r="F195" s="1"/>
  <c r="J195" s="1"/>
  <c r="D7"/>
  <c r="F7" s="1"/>
  <c r="I8"/>
  <c r="F187"/>
  <c r="F186" s="1"/>
  <c r="J186" s="1"/>
  <c r="F156"/>
  <c r="J156" s="1"/>
  <c r="F179"/>
  <c r="F178" s="1"/>
  <c r="F177" s="1"/>
  <c r="J177" s="1"/>
  <c r="F166"/>
  <c r="F165" s="1"/>
  <c r="F164" s="1"/>
  <c r="F163" s="1"/>
  <c r="J163" s="1"/>
  <c r="F123"/>
  <c r="F122" s="1"/>
  <c r="J122" s="1"/>
  <c r="F153"/>
  <c r="F152" s="1"/>
  <c r="F151" s="1"/>
  <c r="F147"/>
  <c r="F146" s="1"/>
  <c r="F145" s="1"/>
  <c r="F144" s="1"/>
  <c r="J144" s="1"/>
  <c r="I95"/>
  <c r="F129"/>
  <c r="F133"/>
  <c r="J133" s="1"/>
  <c r="F118"/>
  <c r="F117" s="1"/>
  <c r="J117" s="1"/>
  <c r="J103"/>
  <c r="F107"/>
  <c r="F106" s="1"/>
  <c r="J106" s="1"/>
  <c r="F97"/>
  <c r="F96" s="1"/>
  <c r="F92"/>
  <c r="F91" s="1"/>
  <c r="F90" s="1"/>
  <c r="J90" s="1"/>
  <c r="F46"/>
  <c r="F45" s="1"/>
  <c r="F44" s="1"/>
  <c r="F40"/>
  <c r="F39" s="1"/>
  <c r="F38" s="1"/>
  <c r="F37" s="1"/>
  <c r="J37" s="1"/>
  <c r="F34"/>
  <c r="F33" s="1"/>
  <c r="F32" s="1"/>
  <c r="F31" s="1"/>
  <c r="J31" s="1"/>
  <c r="F20"/>
  <c r="F19" s="1"/>
  <c r="F18" s="1"/>
  <c r="J18" s="1"/>
  <c r="I56"/>
  <c r="I62"/>
  <c r="F59"/>
  <c r="J70"/>
  <c r="I15"/>
  <c r="J238"/>
  <c r="J232"/>
  <c r="J230"/>
  <c r="J227"/>
  <c r="J221"/>
  <c r="J210"/>
  <c r="J207"/>
  <c r="J200"/>
  <c r="J198"/>
  <c r="J191"/>
  <c r="J188"/>
  <c r="J184"/>
  <c r="J182"/>
  <c r="J181"/>
  <c r="J173"/>
  <c r="J170"/>
  <c r="J168"/>
  <c r="J161"/>
  <c r="J159"/>
  <c r="J158"/>
  <c r="J154"/>
  <c r="J149"/>
  <c r="J237"/>
  <c r="J234"/>
  <c r="J229"/>
  <c r="J226"/>
  <c r="J222"/>
  <c r="J220"/>
  <c r="J217"/>
  <c r="J216"/>
  <c r="J215"/>
  <c r="J214"/>
  <c r="J233"/>
  <c r="J231"/>
  <c r="J228"/>
  <c r="J223"/>
  <c r="J211"/>
  <c r="J209"/>
  <c r="J208"/>
  <c r="J204"/>
  <c r="J203"/>
  <c r="J199"/>
  <c r="J194"/>
  <c r="J193"/>
  <c r="J192"/>
  <c r="J189"/>
  <c r="J190"/>
  <c r="J27"/>
  <c r="J22"/>
  <c r="J21"/>
  <c r="I7"/>
  <c r="J185"/>
  <c r="J183"/>
  <c r="J180"/>
  <c r="J175"/>
  <c r="J174"/>
  <c r="J172"/>
  <c r="J171"/>
  <c r="J169"/>
  <c r="J167"/>
  <c r="J162"/>
  <c r="J160"/>
  <c r="J157"/>
  <c r="J155"/>
  <c r="J148"/>
  <c r="J143"/>
  <c r="J142"/>
  <c r="J136"/>
  <c r="J131"/>
  <c r="J126"/>
  <c r="J116"/>
  <c r="J115"/>
  <c r="J110"/>
  <c r="J105"/>
  <c r="J104"/>
  <c r="J100"/>
  <c r="J94"/>
  <c r="J84"/>
  <c r="J83"/>
  <c r="J81"/>
  <c r="J79"/>
  <c r="J77"/>
  <c r="J76"/>
  <c r="J74"/>
  <c r="J73"/>
  <c r="J72"/>
  <c r="J141"/>
  <c r="J140"/>
  <c r="J139"/>
  <c r="J138"/>
  <c r="J137"/>
  <c r="J135"/>
  <c r="J134"/>
  <c r="J132"/>
  <c r="J130"/>
  <c r="J127"/>
  <c r="J125"/>
  <c r="J124"/>
  <c r="J121"/>
  <c r="J119"/>
  <c r="J114"/>
  <c r="J111"/>
  <c r="J109"/>
  <c r="J108"/>
  <c r="J99"/>
  <c r="J98"/>
  <c r="J93"/>
  <c r="J82"/>
  <c r="J80"/>
  <c r="J78"/>
  <c r="J75"/>
  <c r="J71"/>
  <c r="J68"/>
  <c r="J67"/>
  <c r="J64"/>
  <c r="J60"/>
  <c r="J47"/>
  <c r="J41"/>
  <c r="J35"/>
  <c r="J29"/>
  <c r="J28"/>
  <c r="J26"/>
  <c r="J23"/>
  <c r="J17"/>
  <c r="J16"/>
  <c r="J10"/>
  <c r="J69"/>
  <c r="J66"/>
  <c r="J65"/>
  <c r="J63"/>
  <c r="J61"/>
  <c r="J48"/>
  <c r="J42"/>
  <c r="J36"/>
  <c r="J30"/>
  <c r="J25"/>
  <c r="J24"/>
  <c r="J236" l="1"/>
  <c r="F9"/>
  <c r="J9" s="1"/>
  <c r="F8"/>
  <c r="J8" s="1"/>
  <c r="F218"/>
  <c r="J218" s="1"/>
  <c r="J219"/>
  <c r="J206"/>
  <c r="J213"/>
  <c r="J202"/>
  <c r="J187"/>
  <c r="J197"/>
  <c r="J196"/>
  <c r="F176"/>
  <c r="J176" s="1"/>
  <c r="F43"/>
  <c r="J43" s="1"/>
  <c r="J179"/>
  <c r="J178"/>
  <c r="J166"/>
  <c r="J164"/>
  <c r="J165"/>
  <c r="J151"/>
  <c r="F150"/>
  <c r="J150" s="1"/>
  <c r="J123"/>
  <c r="J152"/>
  <c r="J153"/>
  <c r="J147"/>
  <c r="J145"/>
  <c r="J146"/>
  <c r="J96"/>
  <c r="J118"/>
  <c r="J129"/>
  <c r="F128"/>
  <c r="J128" s="1"/>
  <c r="J107"/>
  <c r="J97"/>
  <c r="J34"/>
  <c r="J91"/>
  <c r="J92"/>
  <c r="J32"/>
  <c r="J33"/>
  <c r="J46"/>
  <c r="J38"/>
  <c r="J44"/>
  <c r="J45"/>
  <c r="J40"/>
  <c r="J39"/>
  <c r="F58"/>
  <c r="F57" s="1"/>
  <c r="J57" s="1"/>
  <c r="J19"/>
  <c r="J20"/>
  <c r="I14"/>
  <c r="J14" s="1"/>
  <c r="J59"/>
  <c r="D56"/>
  <c r="F56" s="1"/>
  <c r="J56" s="1"/>
  <c r="J62"/>
  <c r="J15"/>
  <c r="J7"/>
  <c r="F95" l="1"/>
  <c r="J58"/>
  <c r="I13"/>
  <c r="F89" l="1"/>
  <c r="J89" s="1"/>
  <c r="J95"/>
  <c r="I12"/>
  <c r="J12" s="1"/>
  <c r="J13"/>
</calcChain>
</file>

<file path=xl/sharedStrings.xml><?xml version="1.0" encoding="utf-8"?>
<sst xmlns="http://schemas.openxmlformats.org/spreadsheetml/2006/main" count="872" uniqueCount="324">
  <si>
    <t>klassif</t>
  </si>
  <si>
    <t>valdkonna, tegevusala ja kululiigi nimetus</t>
  </si>
  <si>
    <t>KOKKU  KULUD</t>
  </si>
  <si>
    <t>personalikulud</t>
  </si>
  <si>
    <t>majandamiskulud</t>
  </si>
  <si>
    <t>muud kulud</t>
  </si>
  <si>
    <t>eraldised</t>
  </si>
  <si>
    <t>LINNAVOLIKOGU KANTSELEI</t>
  </si>
  <si>
    <t>01</t>
  </si>
  <si>
    <t>Üldised valitsussektori teenused</t>
  </si>
  <si>
    <t>01111</t>
  </si>
  <si>
    <t>VOLIKOGU</t>
  </si>
  <si>
    <t>avaliku teenistuse ametnike töötasu</t>
  </si>
  <si>
    <t>töötajate töötasu</t>
  </si>
  <si>
    <t>töövõtulepingu alusel töötajatele makstav tasu</t>
  </si>
  <si>
    <t>personalikuludega kaasnevad maksud</t>
  </si>
  <si>
    <t>administreerimiskulud</t>
  </si>
  <si>
    <t>uurimis- ja arendustööde kulud</t>
  </si>
  <si>
    <t>lähetuskulud</t>
  </si>
  <si>
    <t>koolituskulud</t>
  </si>
  <si>
    <t>kinnistute, hoonete ja ruumide majandamiskulud</t>
  </si>
  <si>
    <t>rajatiste majandamiskulud</t>
  </si>
  <si>
    <t>sõidukite ülalpidamise kulud</t>
  </si>
  <si>
    <t>info- ja kommunikatsioonitehnoloogia kulud</t>
  </si>
  <si>
    <t>inventari kulud</t>
  </si>
  <si>
    <t>teavikud ja kunstiesemed</t>
  </si>
  <si>
    <t>õppevahendite ja koolituse kulud</t>
  </si>
  <si>
    <t>4500.8</t>
  </si>
  <si>
    <t>eraldised muudele residentidele</t>
  </si>
  <si>
    <t>sihtotstarbelised eraldised põhivara soetamiseks</t>
  </si>
  <si>
    <t>LINNAKANTSELEI</t>
  </si>
  <si>
    <t>01112</t>
  </si>
  <si>
    <t>LINNAVALITSUS</t>
  </si>
  <si>
    <t>kommunikatsiooni-, kultuuri- ja vaba-aja sisustamise kulud</t>
  </si>
  <si>
    <t>03</t>
  </si>
  <si>
    <t>Avalik kord</t>
  </si>
  <si>
    <t>03600</t>
  </si>
  <si>
    <t>MUU AVALIK KORD</t>
  </si>
  <si>
    <t>04</t>
  </si>
  <si>
    <t>Majandus</t>
  </si>
  <si>
    <t>04512</t>
  </si>
  <si>
    <t>TRANSPORDIKORRALDUS</t>
  </si>
  <si>
    <t>04740</t>
  </si>
  <si>
    <t>ÜLDMAJANDUSLIKUD ARENDUSPROJEKTID</t>
  </si>
  <si>
    <t>08</t>
  </si>
  <si>
    <t>09</t>
  </si>
  <si>
    <t>Haridus</t>
  </si>
  <si>
    <t>09110</t>
  </si>
  <si>
    <t>LASTEAIAD</t>
  </si>
  <si>
    <t>09220</t>
  </si>
  <si>
    <t>GÜMNAASIUMID</t>
  </si>
  <si>
    <t>PÄEVAKESKUSED</t>
  </si>
  <si>
    <t>ARHITEKTUURI JA EHITUSE OSAKOND</t>
  </si>
  <si>
    <t>04900</t>
  </si>
  <si>
    <t>MUU MAJANDUS</t>
  </si>
  <si>
    <t>AVALIKE SUHETE OSAKOND</t>
  </si>
  <si>
    <t>ETTEVÕTLUSE OSAKOND</t>
  </si>
  <si>
    <t>HARIDUSOSAKOND</t>
  </si>
  <si>
    <t>08105</t>
  </si>
  <si>
    <t>LASTE MUUSIKA- JA KUNSTIKOOLID</t>
  </si>
  <si>
    <t>09212</t>
  </si>
  <si>
    <t>PÕHIKOOLID</t>
  </si>
  <si>
    <t>09221</t>
  </si>
  <si>
    <t>TÄISKASVANUTE GÜMNAASIUMID</t>
  </si>
  <si>
    <t>09601</t>
  </si>
  <si>
    <t>KULTUURIOSAKOND</t>
  </si>
  <si>
    <t>Vabaaeg ja kultuur</t>
  </si>
  <si>
    <t>08106</t>
  </si>
  <si>
    <t>LASTE HUVIALAMAJAD JA KESKUSED</t>
  </si>
  <si>
    <t>08109</t>
  </si>
  <si>
    <t>08201</t>
  </si>
  <si>
    <t>RAAMATUKOGUD</t>
  </si>
  <si>
    <t>08202</t>
  </si>
  <si>
    <t>RAHVA- ja KULTUURIMAJAD</t>
  </si>
  <si>
    <t>08203</t>
  </si>
  <si>
    <t>MUUSEUMID</t>
  </si>
  <si>
    <t>08209</t>
  </si>
  <si>
    <t>SELTSITEGEVUS</t>
  </si>
  <si>
    <t>TERVISHOIUOSAKOND</t>
  </si>
  <si>
    <t>LINNAMAJANDUSE OSAKOND</t>
  </si>
  <si>
    <t>04510</t>
  </si>
  <si>
    <t>LINNA TEED JA TÄNAVAD</t>
  </si>
  <si>
    <t>05</t>
  </si>
  <si>
    <t>Keskkonnakaitse</t>
  </si>
  <si>
    <t>05400</t>
  </si>
  <si>
    <t>HALJASTUS</t>
  </si>
  <si>
    <t>06</t>
  </si>
  <si>
    <t>Elamu- ja kommunaalmajandus</t>
  </si>
  <si>
    <t>KALMISTUD</t>
  </si>
  <si>
    <t>LINNAPLANEERIMISE JA MAAKORRALDUSE OSAKOND</t>
  </si>
  <si>
    <t>TERRITORIAALNE PLANEERIMINE</t>
  </si>
  <si>
    <t>LINNAVARADE OSAKOND</t>
  </si>
  <si>
    <t>06100</t>
  </si>
  <si>
    <t>ELAMUMAJANDUSE ARENDAMINE</t>
  </si>
  <si>
    <t xml:space="preserve">Sotsiaalne kaitse </t>
  </si>
  <si>
    <t>10200</t>
  </si>
  <si>
    <t>10702</t>
  </si>
  <si>
    <t>MUU RISKIRÜHMADE SOTSIAALNE KAITSE</t>
  </si>
  <si>
    <t>SOTSIAALABI OSAKOND</t>
  </si>
  <si>
    <t>KODUTEENUSED</t>
  </si>
  <si>
    <t>HOOLDEKODUD</t>
  </si>
  <si>
    <t>10400</t>
  </si>
  <si>
    <t>MUUD LASTE HOOLEKANDE ASUTUSED</t>
  </si>
  <si>
    <t>10700</t>
  </si>
  <si>
    <t>MUUDE RISKIRÜHMADE HOOLEKANDE ASUTUSED</t>
  </si>
  <si>
    <t>linn</t>
  </si>
  <si>
    <t>riik</t>
  </si>
  <si>
    <t>kokku</t>
  </si>
  <si>
    <t>Finantseerimiseelarve (e/a 21)</t>
  </si>
  <si>
    <t>majandamiseelarve</t>
  </si>
  <si>
    <t>siht
(e/a 25)</t>
  </si>
  <si>
    <t>omatulud
(e/a 23)</t>
  </si>
  <si>
    <t>kokku
2013</t>
  </si>
  <si>
    <t xml:space="preserve">RAHANDUSOSAKOND </t>
  </si>
  <si>
    <t>struktuuriüksuste, valdkondade, tegevusalade ja kuluklassifikaatori lõikes (eurodes)</t>
  </si>
  <si>
    <t>09609</t>
  </si>
  <si>
    <t>MUUD HARIDUSE ABITEENUSED</t>
  </si>
  <si>
    <t>valdkondade ja kululiikide lõikes (eurodes)</t>
  </si>
  <si>
    <t>tegevusala</t>
  </si>
  <si>
    <t>finantseerimiseelarve (11)</t>
  </si>
  <si>
    <t>2013
kokku</t>
  </si>
  <si>
    <t>omatulu
13</t>
  </si>
  <si>
    <t>siht
15</t>
  </si>
  <si>
    <t>materiaalsete ja immateriaalsete varade soetamine ja renoveerimine</t>
  </si>
  <si>
    <t>4502.8</t>
  </si>
  <si>
    <t>masinate ja seadmete soetamine</t>
  </si>
  <si>
    <t>rajatiste ja hoonete soetamine ja renoveerimine</t>
  </si>
  <si>
    <t>06602</t>
  </si>
  <si>
    <t>LASTE HUVIKOOLID</t>
  </si>
  <si>
    <t>SOTSIAALABIOSAKOND</t>
  </si>
  <si>
    <t>EAKATE HOOLEKANDEASUTUSED</t>
  </si>
  <si>
    <t>/allkirjastatud digitaalselt/</t>
  </si>
  <si>
    <t>Jüri Mölder</t>
  </si>
  <si>
    <t>Linnasekretär</t>
  </si>
  <si>
    <t>eurodes</t>
  </si>
  <si>
    <t>KOKKU TULUD</t>
  </si>
  <si>
    <t>KOKKU KULUD</t>
  </si>
  <si>
    <t>KOKKU</t>
  </si>
  <si>
    <t>Töötajate
töötasu</t>
  </si>
  <si>
    <t>Personali-
kuludega
kaasnevad 
maksud</t>
  </si>
  <si>
    <t>Kinnistute, hoonete ja ruumide majandamis-
kulud</t>
  </si>
  <si>
    <t>Toitlustus-kulud</t>
  </si>
  <si>
    <t>Tartu Maarja Kool</t>
  </si>
  <si>
    <t>Tartu Herbert Masingu Kool</t>
  </si>
  <si>
    <t>Tartu Jaan Poska Gümnaasium</t>
  </si>
  <si>
    <t>Tartu Kesklinna Kool</t>
  </si>
  <si>
    <t>Tartu Kroonuaia Kool</t>
  </si>
  <si>
    <t>Tartu Mart Reiniku Kool</t>
  </si>
  <si>
    <t>Tartu Veeriku Kool</t>
  </si>
  <si>
    <t>KOKKU 09212</t>
  </si>
  <si>
    <t>Tartu Annelinna Gümnaasium</t>
  </si>
  <si>
    <t>Tartu Descartes´i Lütseum</t>
  </si>
  <si>
    <t>Tartu Forseliuse Gümnaasium</t>
  </si>
  <si>
    <t>Hugo Treffneri Gümnaasium</t>
  </si>
  <si>
    <t>Tartu Karlova Gümnaasium</t>
  </si>
  <si>
    <t>Tartu Kivilinna Gümnaasium</t>
  </si>
  <si>
    <t>Tartu Kommertsgümnaasium</t>
  </si>
  <si>
    <t>Tartu Kunstigümnaasium</t>
  </si>
  <si>
    <t>Miina Härma Gümnaasium</t>
  </si>
  <si>
    <t>Tartu Raatuse Gümnaasium</t>
  </si>
  <si>
    <t>Tartu Tamme Gümnaasium</t>
  </si>
  <si>
    <t>Tartu Vene Lütseum</t>
  </si>
  <si>
    <t>KOKKU 09220</t>
  </si>
  <si>
    <t>lepinguline töötasu</t>
  </si>
  <si>
    <t>Tegevusala nimetus
ja eelarve liik</t>
  </si>
  <si>
    <t>Tege-
vus-
ala</t>
  </si>
  <si>
    <t>eraldised tegevuskuludeks 
muudele residentidele</t>
  </si>
  <si>
    <t>maksud personalikuludelt</t>
  </si>
  <si>
    <t>hoonete, ruumide maj.kulud</t>
  </si>
  <si>
    <t>inventari maj. kulu</t>
  </si>
  <si>
    <t>teavikud</t>
  </si>
  <si>
    <t>vaba aja sisust. kulud</t>
  </si>
  <si>
    <t>e/a klassifikaator</t>
  </si>
  <si>
    <t>Laste muusika- ja kunstikoolid</t>
  </si>
  <si>
    <t>I Muusikakool</t>
  </si>
  <si>
    <t>II Muusikakool</t>
  </si>
  <si>
    <t>Laste Kunstikool</t>
  </si>
  <si>
    <t>SA Tartu Keskkonnahariduse Keskus</t>
  </si>
  <si>
    <t>Laste huvialamajad ja -keskused</t>
  </si>
  <si>
    <t>Lille Maja</t>
  </si>
  <si>
    <t>Anne Noortekeskus</t>
  </si>
  <si>
    <t>Noorsoo- ja spordiprojektid</t>
  </si>
  <si>
    <t>spordiprojektid (osak)</t>
  </si>
  <si>
    <t>Muuseumid</t>
  </si>
  <si>
    <t>Linnamuuseum</t>
  </si>
  <si>
    <t>Mänguasjamuuseum</t>
  </si>
  <si>
    <t>Tiigi Seltsimaja</t>
  </si>
  <si>
    <t>Linnasekretar</t>
  </si>
  <si>
    <t>Koolieelsed lasteasutused 
kokku (09110) liik 21, sh.</t>
  </si>
  <si>
    <t>Haridusosakond 
(linn, sh  uued rühmad)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</si>
  <si>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</si>
  <si>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</si>
  <si>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</si>
  <si>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</si>
  <si>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</si>
  <si>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</si>
  <si>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</si>
  <si>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</si>
  <si>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</si>
  <si>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</si>
  <si>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</si>
  <si>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Meelespea</t>
  </si>
  <si>
    <t>Lasteaed Midrimaa</t>
  </si>
  <si>
    <t>Lasteaed Mõmmik</t>
  </si>
  <si>
    <t>Lasteaed Nukitsamees</t>
  </si>
  <si>
    <t>Lasteaed Piilupesa</t>
  </si>
  <si>
    <t>Lasteaed Ploomike</t>
  </si>
  <si>
    <t>Lasteaed Poku</t>
  </si>
  <si>
    <t>Lasteaed Päkapikk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</si>
  <si>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</si>
  <si>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</si>
  <si>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</si>
  <si>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</si>
  <si>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</si>
  <si>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</si>
  <si>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</si>
  <si>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</si>
  <si>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>Tähtvere Lasteaed</t>
  </si>
  <si>
    <t>Lastesõim Mesipuu</t>
  </si>
  <si>
    <t>Maarjamõisa Lasteaed</t>
  </si>
  <si>
    <t>tööjõukulude maksud</t>
  </si>
  <si>
    <t>inventarikulud</t>
  </si>
  <si>
    <t>3500.03</t>
  </si>
  <si>
    <t xml:space="preserve">Linna 2013. aI lisaeelarve põhitegevuse kulude jaotus </t>
  </si>
  <si>
    <t>NOORSOO- JA SPORDIPROJEKTID</t>
  </si>
  <si>
    <t xml:space="preserve">Tartu linna 2013. a I lisaeelarve investeerimistegevuse kulude jaotus eelarveliikide, ametiasutuste, </t>
  </si>
  <si>
    <t>08400</t>
  </si>
  <si>
    <t>RELIGIOONITEENUSED</t>
  </si>
  <si>
    <t>muu amortiseeruv põhivara</t>
  </si>
  <si>
    <t>Tartu linna 2013. a I lisaeelarve koolieelsete lasteasutuste finantseerimiseelarve põhitegevuskulude jaotus asutuste ning kuluklassifikaatori lõikes</t>
  </si>
  <si>
    <t>koolituskulud ja õppevahendid</t>
  </si>
  <si>
    <t>kulude jaotus koolide ja kuluklassifikaatori lõikes (eurodes)</t>
  </si>
  <si>
    <t>KOKKU aasta alguse jääk</t>
  </si>
  <si>
    <t>MTÜ Klubi Tartu Maraton</t>
  </si>
  <si>
    <t>tegevusala kood</t>
  </si>
  <si>
    <t>tegevusala nimetus</t>
  </si>
  <si>
    <t>allikas*</t>
  </si>
  <si>
    <t>eelarve liik**</t>
  </si>
  <si>
    <t>toetus riigiasutustelt</t>
  </si>
  <si>
    <t>toetus avalik-õiguslikelt</t>
  </si>
  <si>
    <t>toetus sihtasutustelt</t>
  </si>
  <si>
    <t>toetus muudelt residentidelt</t>
  </si>
  <si>
    <t>KOKKU
KULUD</t>
  </si>
  <si>
    <t>maksud töötasudelt</t>
  </si>
  <si>
    <t>kultuuri- ja vabaaja üritused</t>
  </si>
  <si>
    <t>3500.00</t>
  </si>
  <si>
    <t>3500.02</t>
  </si>
  <si>
    <t>3500.8</t>
  </si>
  <si>
    <t>KOKKU Sotsiaalabi osakond</t>
  </si>
  <si>
    <t>KultMin</t>
  </si>
  <si>
    <t>lastehuvikoolid</t>
  </si>
  <si>
    <t>Lastekunstikool</t>
  </si>
  <si>
    <t>laste huvialamajad ja keskused</t>
  </si>
  <si>
    <t>HarMin</t>
  </si>
  <si>
    <t>EKulk</t>
  </si>
  <si>
    <t>KOKKU Kultuuriosakond</t>
  </si>
  <si>
    <t>*</t>
  </si>
  <si>
    <t>**</t>
  </si>
  <si>
    <t>21 - finantseerimiseelarve põhitegevuse kulud</t>
  </si>
  <si>
    <t>25 - majandamiseelarve põhitegevuse kulud sihtotstarbeliste kulude katteks saadud toetuste arvel</t>
  </si>
  <si>
    <t>Laste Turvakodu</t>
  </si>
  <si>
    <t>koolitused</t>
  </si>
  <si>
    <t>06605</t>
  </si>
  <si>
    <t>matusetoetus</t>
  </si>
  <si>
    <t>SotsMin</t>
  </si>
  <si>
    <t>muud majanduskulud</t>
  </si>
  <si>
    <t>Gümnaasiumid</t>
  </si>
  <si>
    <t>Annelinna Gümnaasium</t>
  </si>
  <si>
    <t>Vene Lütseum</t>
  </si>
  <si>
    <t>õppevahendite soetus, koolitus</t>
  </si>
  <si>
    <t>Kutsehariduse Keskus</t>
  </si>
  <si>
    <t>09500</t>
  </si>
  <si>
    <t>KOKKU Linnavarade osakond</t>
  </si>
  <si>
    <t>Linnavarade osakond</t>
  </si>
  <si>
    <t>osakonna ülalpidamiskulud</t>
  </si>
  <si>
    <t>Tegevusala</t>
  </si>
  <si>
    <t>infotehnoloogiakulud</t>
  </si>
  <si>
    <t>muu majandus</t>
  </si>
  <si>
    <t>kindlustushüvitus</t>
  </si>
  <si>
    <t>049*00</t>
  </si>
  <si>
    <t>elamumajanduse arendamine</t>
  </si>
  <si>
    <t>koolieelsed lasteasutused</t>
  </si>
  <si>
    <t>muu haridus</t>
  </si>
  <si>
    <t>09800</t>
  </si>
  <si>
    <t>Forseliuse Gümnaasium</t>
  </si>
  <si>
    <t>Tartu linna 2013. a I lisaeelarve haridusosakonna finantseerimiseelarve</t>
  </si>
  <si>
    <t>KOKKU Haridusosakond</t>
  </si>
  <si>
    <t>lähetused</t>
  </si>
  <si>
    <t>isikliku sõiduki kasutamise hüvitus</t>
  </si>
  <si>
    <t>raamatukogu</t>
  </si>
  <si>
    <t>Kultuuriosakond</t>
  </si>
  <si>
    <t>noorsoo- ja spordiprojektid</t>
  </si>
  <si>
    <t>preemiad, stipendiumid</t>
  </si>
  <si>
    <t>antavad toetused muudele residentidele</t>
  </si>
  <si>
    <t>Taseme alusel mittemääratletav haridus</t>
  </si>
  <si>
    <t>KOKKU Avalike suhete osakond</t>
  </si>
  <si>
    <t>SotsMin - Sotsiaalministeerium, HarMin - Haridusministeerium, KultMin-Kultuuriministeerium, EKulK - Eesti Kultuurkapital</t>
  </si>
  <si>
    <t>09222</t>
  </si>
  <si>
    <t>õppetoetus</t>
  </si>
  <si>
    <t>tootmiskulud</t>
  </si>
  <si>
    <t xml:space="preserve">kulud inventarile </t>
  </si>
  <si>
    <t>erisoodustused</t>
  </si>
  <si>
    <t>Koolitoit (KHK)</t>
  </si>
  <si>
    <t>Tartu linna 2013. a I lisaeelarve kultuuriosakonna omatulude aasta alguse jäägi avamise jaotus asutuste ning kuluklassifikaatori lõikes</t>
  </si>
  <si>
    <t xml:space="preserve">Tartu linna 2013. a finantseerimiseelarve (riiklike vahendite arvel) ja majandamiseelarve sihtotstarbeliste vahendite täiendavate laekumiste </t>
  </si>
  <si>
    <t>ning aasta alguse jääkide kuludeks suunamine ja tulude, kulude jaotus asutuste  ning klassifikaatori lõikes (eurodes)</t>
  </si>
  <si>
    <t>eelarve liik*</t>
  </si>
  <si>
    <t>*21 - finantseerimiseelarve põhitegevuse kulud</t>
  </si>
  <si>
    <t>*11 - finantseerimiseelarve investeerimistegevuse kulud</t>
  </si>
  <si>
    <t xml:space="preserve">Ümberpaigutused Tartu linna 2013. a eelarves eelarveliikide, ametiasutuste, </t>
  </si>
  <si>
    <t>tegevusalade ja kuluklassifikaatori lõikes (eurodes)</t>
  </si>
  <si>
    <t>Haridusosakond</t>
  </si>
  <si>
    <t>Kutsehariduskeskus</t>
  </si>
  <si>
    <t>ürituste korralduskulud</t>
  </si>
  <si>
    <t>õppevahendid ja koolituskulud</t>
  </si>
  <si>
    <t>Seltsitegevus</t>
  </si>
  <si>
    <t>MTÜ Tartu Poistekoor ja Neidudekoor Kurekell</t>
  </si>
  <si>
    <t>Tartu linna 2013. a I lisaeelarve kultuuriosakonna finantseerimiseelarve põhi- ja investeerimistegevuse kulude jaotus kultuuriasutuste ja kuluklassifikaatori lõikes</t>
  </si>
  <si>
    <t>Religiooniteenused</t>
  </si>
  <si>
    <t>Tartu Kolgata Baptistikogudus</t>
  </si>
  <si>
    <t>eraldised investeermistegevuseks 
muudele residentidele</t>
  </si>
  <si>
    <t>*25 - majandamiseelarve põhitegevuse kulud sihtotstarbeliste kulude katteks saadud toetuste arvel</t>
  </si>
  <si>
    <t>infotehnoloogia kulud</t>
  </si>
  <si>
    <t>kulud inventarile</t>
  </si>
</sst>
</file>

<file path=xl/styles.xml><?xml version="1.0" encoding="utf-8"?>
<styleSheet xmlns="http://schemas.openxmlformats.org/spreadsheetml/2006/main">
  <numFmts count="7">
    <numFmt numFmtId="43" formatCode="_-* #,##0.00\ _k_r_-;\-* #,##0.00\ _k_r_-;_-* &quot;-&quot;??\ _k_r_-;_-@_-"/>
    <numFmt numFmtId="164" formatCode="0.0"/>
    <numFmt numFmtId="165" formatCode="_(* #,##0.00_);_(* \(#,##0.00\);_(* &quot;-&quot;??_);_(@_)"/>
    <numFmt numFmtId="166" formatCode="#,##0.0"/>
    <numFmt numFmtId="167" formatCode="#,##0_ ;\-#,##0\ "/>
    <numFmt numFmtId="168" formatCode="_-* #,##0.0\ _k_r_-;\-* #,##0.0\ _k_r_-;_-* &quot;-&quot;??\ _k_r_-;_-@_-"/>
    <numFmt numFmtId="169" formatCode="_-* #,##0\ _k_r_-;\-* #,##0\ _k_r_-;_-* &quot;-&quot;??\ _k_r_-;_-@_-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  <charset val="186"/>
    </font>
    <font>
      <b/>
      <sz val="9"/>
      <name val="Arial"/>
      <family val="2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27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3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16" fontId="4" fillId="0" borderId="1" xfId="0" quotePrefix="1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16" fontId="2" fillId="0" borderId="1" xfId="0" quotePrefix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7" fillId="0" borderId="1" xfId="0" applyNumberFormat="1" applyFont="1" applyBorder="1"/>
    <xf numFmtId="3" fontId="1" fillId="0" borderId="1" xfId="0" applyNumberFormat="1" applyFont="1" applyBorder="1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3" fontId="10" fillId="0" borderId="7" xfId="0" applyNumberFormat="1" applyFont="1" applyFill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3" fontId="11" fillId="0" borderId="8" xfId="0" applyNumberFormat="1" applyFont="1" applyBorder="1"/>
    <xf numFmtId="3" fontId="12" fillId="0" borderId="7" xfId="0" applyNumberFormat="1" applyFont="1" applyFill="1" applyBorder="1"/>
    <xf numFmtId="164" fontId="2" fillId="0" borderId="0" xfId="0" applyNumberFormat="1" applyFont="1"/>
    <xf numFmtId="0" fontId="2" fillId="0" borderId="0" xfId="0" applyFont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3" fontId="10" fillId="0" borderId="8" xfId="0" applyNumberFormat="1" applyFont="1" applyBorder="1"/>
    <xf numFmtId="0" fontId="3" fillId="0" borderId="0" xfId="0" applyFont="1"/>
    <xf numFmtId="0" fontId="3" fillId="0" borderId="8" xfId="0" quotePrefix="1" applyFont="1" applyBorder="1" applyAlignment="1">
      <alignment horizontal="right"/>
    </xf>
    <xf numFmtId="16" fontId="2" fillId="0" borderId="8" xfId="0" quotePrefix="1" applyNumberFormat="1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3" fontId="11" fillId="0" borderId="7" xfId="0" applyNumberFormat="1" applyFont="1" applyFill="1" applyBorder="1"/>
    <xf numFmtId="0" fontId="3" fillId="0" borderId="8" xfId="0" applyFont="1" applyFill="1" applyBorder="1" applyAlignment="1">
      <alignment wrapText="1"/>
    </xf>
    <xf numFmtId="3" fontId="10" fillId="0" borderId="8" xfId="0" applyNumberFormat="1" applyFont="1" applyFill="1" applyBorder="1"/>
    <xf numFmtId="0" fontId="3" fillId="0" borderId="8" xfId="0" quotePrefix="1" applyFont="1" applyFill="1" applyBorder="1" applyAlignment="1">
      <alignment horizontal="right"/>
    </xf>
    <xf numFmtId="0" fontId="2" fillId="0" borderId="8" xfId="0" quotePrefix="1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3" fontId="11" fillId="0" borderId="8" xfId="0" applyNumberFormat="1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3" fontId="10" fillId="0" borderId="7" xfId="0" applyNumberFormat="1" applyFont="1" applyBorder="1"/>
    <xf numFmtId="3" fontId="13" fillId="0" borderId="8" xfId="0" applyNumberFormat="1" applyFont="1" applyBorder="1"/>
    <xf numFmtId="3" fontId="12" fillId="0" borderId="8" xfId="0" applyNumberFormat="1" applyFont="1" applyBorder="1"/>
    <xf numFmtId="3" fontId="3" fillId="0" borderId="0" xfId="0" applyNumberFormat="1" applyFont="1"/>
    <xf numFmtId="0" fontId="2" fillId="0" borderId="8" xfId="0" applyFont="1" applyFill="1" applyBorder="1" applyAlignment="1">
      <alignment horizontal="right"/>
    </xf>
    <xf numFmtId="0" fontId="6" fillId="0" borderId="8" xfId="0" applyFont="1" applyBorder="1" applyAlignment="1">
      <alignment wrapText="1"/>
    </xf>
    <xf numFmtId="3" fontId="11" fillId="0" borderId="8" xfId="1" applyNumberFormat="1" applyFont="1" applyFill="1" applyBorder="1"/>
    <xf numFmtId="3" fontId="13" fillId="0" borderId="8" xfId="1" applyNumberFormat="1" applyFont="1" applyFill="1" applyBorder="1"/>
    <xf numFmtId="49" fontId="6" fillId="0" borderId="8" xfId="0" quotePrefix="1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" fontId="6" fillId="0" borderId="8" xfId="0" quotePrefix="1" applyNumberFormat="1" applyFont="1" applyBorder="1" applyAlignment="1">
      <alignment horizontal="right"/>
    </xf>
    <xf numFmtId="16" fontId="2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11" fillId="0" borderId="0" xfId="1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Border="1"/>
    <xf numFmtId="0" fontId="2" fillId="0" borderId="0" xfId="0" quotePrefix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6" fontId="2" fillId="0" borderId="0" xfId="0" quotePrefix="1" applyNumberFormat="1" applyFont="1" applyBorder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quotePrefix="1" applyFont="1"/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2" applyFont="1" applyBorder="1"/>
    <xf numFmtId="1" fontId="6" fillId="0" borderId="1" xfId="1" applyNumberFormat="1" applyFont="1" applyBorder="1" applyAlignment="1" applyProtection="1">
      <alignment horizontal="center"/>
      <protection locked="0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3" fontId="6" fillId="0" borderId="1" xfId="2" applyNumberFormat="1" applyFont="1" applyFill="1" applyBorder="1"/>
    <xf numFmtId="0" fontId="17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166" fontId="11" fillId="0" borderId="1" xfId="0" applyNumberFormat="1" applyFont="1" applyBorder="1" applyAlignment="1">
      <alignment horizontal="center" vertical="center" textRotation="90" wrapText="1"/>
    </xf>
    <xf numFmtId="0" fontId="18" fillId="0" borderId="0" xfId="0" applyFont="1"/>
    <xf numFmtId="0" fontId="1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quotePrefix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9" fillId="0" borderId="1" xfId="0" quotePrefix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1" fillId="0" borderId="0" xfId="0" applyFont="1"/>
    <xf numFmtId="0" fontId="15" fillId="0" borderId="0" xfId="0" applyFont="1"/>
    <xf numFmtId="0" fontId="2" fillId="0" borderId="0" xfId="0" applyFont="1" applyFill="1" applyBorder="1" applyAlignment="1">
      <alignment wrapText="1"/>
    </xf>
    <xf numFmtId="0" fontId="19" fillId="0" borderId="0" xfId="0" quotePrefix="1" applyFont="1" applyFill="1" applyBorder="1" applyAlignment="1">
      <alignment horizontal="right"/>
    </xf>
    <xf numFmtId="166" fontId="22" fillId="0" borderId="0" xfId="0" applyNumberFormat="1" applyFont="1" applyFill="1" applyBorder="1"/>
    <xf numFmtId="166" fontId="18" fillId="0" borderId="0" xfId="0" applyNumberFormat="1" applyFont="1" applyFill="1" applyBorder="1"/>
    <xf numFmtId="0" fontId="2" fillId="0" borderId="0" xfId="0" quotePrefix="1" applyFont="1" applyFill="1" applyBorder="1" applyAlignment="1">
      <alignment wrapText="1"/>
    </xf>
    <xf numFmtId="166" fontId="17" fillId="0" borderId="0" xfId="0" applyNumberFormat="1" applyFont="1"/>
    <xf numFmtId="166" fontId="0" fillId="0" borderId="0" xfId="0" applyNumberFormat="1"/>
    <xf numFmtId="0" fontId="0" fillId="0" borderId="0" xfId="0" applyFill="1"/>
    <xf numFmtId="0" fontId="24" fillId="0" borderId="0" xfId="0" applyFont="1"/>
    <xf numFmtId="0" fontId="16" fillId="0" borderId="1" xfId="0" applyFont="1" applyBorder="1"/>
    <xf numFmtId="3" fontId="3" fillId="0" borderId="1" xfId="0" quotePrefix="1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168" fontId="5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3" fillId="0" borderId="7" xfId="0" applyNumberFormat="1" applyFont="1" applyFill="1" applyBorder="1"/>
    <xf numFmtId="0" fontId="2" fillId="0" borderId="9" xfId="0" quotePrefix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13" fillId="0" borderId="8" xfId="0" applyNumberFormat="1" applyFont="1" applyFill="1" applyBorder="1"/>
    <xf numFmtId="169" fontId="5" fillId="0" borderId="1" xfId="1" applyNumberFormat="1" applyFont="1" applyFill="1" applyBorder="1" applyAlignment="1">
      <alignment horizontal="center" textRotation="90" wrapText="1"/>
    </xf>
    <xf numFmtId="1" fontId="27" fillId="0" borderId="1" xfId="1" applyNumberFormat="1" applyFont="1" applyFill="1" applyBorder="1" applyAlignment="1">
      <alignment horizontal="right" wrapText="1"/>
    </xf>
    <xf numFmtId="1" fontId="27" fillId="0" borderId="1" xfId="1" applyNumberFormat="1" applyFont="1" applyFill="1" applyBorder="1" applyAlignment="1">
      <alignment horizontal="right"/>
    </xf>
    <xf numFmtId="167" fontId="6" fillId="0" borderId="1" xfId="1" applyNumberFormat="1" applyFont="1" applyFill="1" applyBorder="1"/>
    <xf numFmtId="169" fontId="5" fillId="0" borderId="1" xfId="1" applyNumberFormat="1" applyFont="1" applyFill="1" applyBorder="1"/>
    <xf numFmtId="167" fontId="5" fillId="0" borderId="1" xfId="1" applyNumberFormat="1" applyFont="1" applyFill="1" applyBorder="1"/>
    <xf numFmtId="169" fontId="5" fillId="0" borderId="1" xfId="1" applyNumberFormat="1" applyFont="1" applyFill="1" applyBorder="1" applyAlignment="1">
      <alignment wrapText="1"/>
    </xf>
    <xf numFmtId="0" fontId="5" fillId="0" borderId="1" xfId="2" applyFont="1" applyFill="1" applyBorder="1"/>
    <xf numFmtId="3" fontId="5" fillId="0" borderId="1" xfId="2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5" fillId="0" borderId="1" xfId="2" applyFont="1" applyBorder="1"/>
    <xf numFmtId="1" fontId="6" fillId="0" borderId="1" xfId="1" applyNumberFormat="1" applyFont="1" applyBorder="1" applyAlignment="1" applyProtection="1">
      <alignment horizontal="center"/>
      <protection locked="0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3" xfId="2" applyFont="1" applyFill="1" applyBorder="1"/>
    <xf numFmtId="168" fontId="5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168" fontId="5" fillId="0" borderId="3" xfId="1" applyNumberFormat="1" applyFont="1" applyFill="1" applyBorder="1" applyAlignment="1" applyProtection="1">
      <alignment horizontal="center" vertical="center" textRotation="90" wrapText="1"/>
    </xf>
    <xf numFmtId="168" fontId="5" fillId="0" borderId="1" xfId="1" applyNumberFormat="1" applyFont="1" applyBorder="1" applyAlignment="1" applyProtection="1">
      <alignment horizontal="center" vertical="center" textRotation="90" wrapText="1"/>
    </xf>
    <xf numFmtId="0" fontId="5" fillId="0" borderId="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8" fillId="0" borderId="0" xfId="0" applyFont="1"/>
    <xf numFmtId="0" fontId="6" fillId="0" borderId="3" xfId="2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/>
    <xf numFmtId="0" fontId="3" fillId="0" borderId="0" xfId="0" quotePrefix="1" applyFont="1"/>
    <xf numFmtId="0" fontId="0" fillId="0" borderId="0" xfId="0" applyAlignment="1">
      <alignment horizontal="right"/>
    </xf>
    <xf numFmtId="0" fontId="5" fillId="0" borderId="1" xfId="2" applyFont="1" applyBorder="1" applyAlignment="1">
      <alignment horizontal="right"/>
    </xf>
    <xf numFmtId="1" fontId="6" fillId="0" borderId="5" xfId="1" applyNumberFormat="1" applyFont="1" applyBorder="1" applyAlignment="1" applyProtection="1">
      <alignment horizontal="center"/>
      <protection locked="0"/>
    </xf>
    <xf numFmtId="0" fontId="5" fillId="0" borderId="3" xfId="2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/>
    </xf>
    <xf numFmtId="0" fontId="5" fillId="0" borderId="21" xfId="2" quotePrefix="1" applyFont="1" applyFill="1" applyBorder="1" applyAlignment="1">
      <alignment horizontal="right"/>
    </xf>
    <xf numFmtId="0" fontId="5" fillId="0" borderId="21" xfId="2" applyFont="1" applyFill="1" applyBorder="1" applyAlignment="1">
      <alignment horizontal="right"/>
    </xf>
    <xf numFmtId="0" fontId="6" fillId="0" borderId="21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 textRotation="90"/>
    </xf>
    <xf numFmtId="0" fontId="5" fillId="0" borderId="24" xfId="2" quotePrefix="1" applyFont="1" applyFill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0" fontId="5" fillId="0" borderId="25" xfId="2" applyFont="1" applyFill="1" applyBorder="1"/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/>
    <xf numFmtId="0" fontId="5" fillId="0" borderId="26" xfId="2" applyFont="1" applyFill="1" applyBorder="1" applyAlignment="1">
      <alignment horizontal="center"/>
    </xf>
    <xf numFmtId="0" fontId="5" fillId="0" borderId="22" xfId="2" quotePrefix="1" applyFont="1" applyFill="1" applyBorder="1" applyAlignment="1">
      <alignment horizontal="right"/>
    </xf>
    <xf numFmtId="0" fontId="5" fillId="0" borderId="27" xfId="2" applyFont="1" applyFill="1" applyBorder="1"/>
    <xf numFmtId="0" fontId="5" fillId="0" borderId="27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right"/>
    </xf>
    <xf numFmtId="0" fontId="5" fillId="0" borderId="26" xfId="2" applyFont="1" applyFill="1" applyBorder="1" applyAlignment="1">
      <alignment horizontal="left"/>
    </xf>
    <xf numFmtId="0" fontId="5" fillId="0" borderId="3" xfId="2" applyFont="1" applyBorder="1" applyAlignment="1">
      <alignment horizontal="center" vertical="center" textRotation="90"/>
    </xf>
    <xf numFmtId="0" fontId="5" fillId="0" borderId="3" xfId="2" applyFont="1" applyBorder="1"/>
    <xf numFmtId="0" fontId="5" fillId="0" borderId="31" xfId="2" applyFont="1" applyFill="1" applyBorder="1"/>
    <xf numFmtId="0" fontId="5" fillId="0" borderId="32" xfId="2" applyFont="1" applyFill="1" applyBorder="1"/>
    <xf numFmtId="0" fontId="5" fillId="0" borderId="20" xfId="2" applyFont="1" applyFill="1" applyBorder="1"/>
    <xf numFmtId="0" fontId="5" fillId="0" borderId="20" xfId="2" applyFont="1" applyFill="1" applyBorder="1" applyAlignment="1">
      <alignment horizontal="center"/>
    </xf>
    <xf numFmtId="0" fontId="5" fillId="0" borderId="21" xfId="2" applyFont="1" applyFill="1" applyBorder="1"/>
    <xf numFmtId="0" fontId="5" fillId="0" borderId="21" xfId="2" applyFont="1" applyFill="1" applyBorder="1" applyAlignment="1">
      <alignment horizontal="center"/>
    </xf>
    <xf numFmtId="0" fontId="5" fillId="0" borderId="23" xfId="2" applyFont="1" applyFill="1" applyBorder="1"/>
    <xf numFmtId="0" fontId="5" fillId="0" borderId="23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22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/>
    </xf>
    <xf numFmtId="0" fontId="5" fillId="0" borderId="3" xfId="2" applyFont="1" applyFill="1" applyBorder="1"/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wrapText="1"/>
    </xf>
    <xf numFmtId="4" fontId="13" fillId="0" borderId="20" xfId="2" applyNumberFormat="1" applyFont="1" applyFill="1" applyBorder="1" applyAlignment="1">
      <alignment horizontal="right"/>
    </xf>
    <xf numFmtId="4" fontId="12" fillId="0" borderId="11" xfId="2" applyNumberFormat="1" applyFont="1" applyFill="1" applyBorder="1" applyAlignment="1">
      <alignment horizontal="right"/>
    </xf>
    <xf numFmtId="3" fontId="12" fillId="0" borderId="12" xfId="2" applyNumberFormat="1" applyFont="1" applyFill="1" applyBorder="1" applyAlignment="1">
      <alignment horizontal="right"/>
    </xf>
    <xf numFmtId="3" fontId="12" fillId="0" borderId="13" xfId="2" applyNumberFormat="1" applyFont="1" applyFill="1" applyBorder="1" applyAlignment="1">
      <alignment horizontal="right"/>
    </xf>
    <xf numFmtId="4" fontId="13" fillId="0" borderId="20" xfId="2" applyNumberFormat="1" applyFont="1" applyFill="1" applyBorder="1"/>
    <xf numFmtId="4" fontId="12" fillId="0" borderId="12" xfId="2" applyNumberFormat="1" applyFont="1" applyFill="1" applyBorder="1" applyAlignment="1">
      <alignment horizontal="right"/>
    </xf>
    <xf numFmtId="3" fontId="13" fillId="0" borderId="22" xfId="2" applyNumberFormat="1" applyFont="1" applyFill="1" applyBorder="1" applyAlignment="1">
      <alignment horizontal="right"/>
    </xf>
    <xf numFmtId="3" fontId="12" fillId="0" borderId="14" xfId="2" applyNumberFormat="1" applyFont="1" applyFill="1" applyBorder="1" applyAlignment="1">
      <alignment horizontal="right"/>
    </xf>
    <xf numFmtId="3" fontId="12" fillId="0" borderId="15" xfId="2" applyNumberFormat="1" applyFont="1" applyFill="1" applyBorder="1" applyAlignment="1">
      <alignment horizontal="right"/>
    </xf>
    <xf numFmtId="3" fontId="12" fillId="0" borderId="16" xfId="2" applyNumberFormat="1" applyFont="1" applyFill="1" applyBorder="1" applyAlignment="1">
      <alignment horizontal="right"/>
    </xf>
    <xf numFmtId="3" fontId="13" fillId="0" borderId="22" xfId="2" applyNumberFormat="1" applyFont="1" applyFill="1" applyBorder="1"/>
    <xf numFmtId="4" fontId="13" fillId="0" borderId="1" xfId="2" applyNumberFormat="1" applyFont="1" applyFill="1" applyBorder="1" applyAlignment="1">
      <alignment horizontal="right"/>
    </xf>
    <xf numFmtId="4" fontId="13" fillId="0" borderId="3" xfId="2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4" fontId="13" fillId="0" borderId="1" xfId="2" applyNumberFormat="1" applyFont="1" applyFill="1" applyBorder="1"/>
    <xf numFmtId="3" fontId="12" fillId="0" borderId="3" xfId="2" applyNumberFormat="1" applyFont="1" applyFill="1" applyBorder="1"/>
    <xf numFmtId="3" fontId="12" fillId="0" borderId="1" xfId="2" applyNumberFormat="1" applyFont="1" applyFill="1" applyBorder="1"/>
    <xf numFmtId="3" fontId="12" fillId="0" borderId="20" xfId="2" applyNumberFormat="1" applyFont="1" applyFill="1" applyBorder="1" applyAlignment="1">
      <alignment horizontal="right"/>
    </xf>
    <xf numFmtId="3" fontId="12" fillId="0" borderId="11" xfId="2" applyNumberFormat="1" applyFont="1" applyFill="1" applyBorder="1" applyAlignment="1">
      <alignment horizontal="right"/>
    </xf>
    <xf numFmtId="3" fontId="12" fillId="0" borderId="17" xfId="2" applyNumberFormat="1" applyFont="1" applyFill="1" applyBorder="1" applyAlignment="1">
      <alignment horizontal="right"/>
    </xf>
    <xf numFmtId="3" fontId="12" fillId="0" borderId="21" xfId="2" applyNumberFormat="1" applyFont="1" applyFill="1" applyBorder="1" applyAlignment="1">
      <alignment horizontal="right"/>
    </xf>
    <xf numFmtId="3" fontId="12" fillId="0" borderId="18" xfId="2" applyNumberFormat="1" applyFont="1" applyFill="1" applyBorder="1" applyAlignment="1">
      <alignment horizontal="right"/>
    </xf>
    <xf numFmtId="3" fontId="12" fillId="0" borderId="8" xfId="2" applyNumberFormat="1" applyFont="1" applyFill="1" applyBorder="1" applyAlignment="1">
      <alignment horizontal="right"/>
    </xf>
    <xf numFmtId="3" fontId="12" fillId="0" borderId="19" xfId="2" applyNumberFormat="1" applyFont="1" applyFill="1" applyBorder="1" applyAlignment="1">
      <alignment horizontal="right"/>
    </xf>
    <xf numFmtId="3" fontId="12" fillId="0" borderId="21" xfId="2" applyNumberFormat="1" applyFont="1" applyFill="1" applyBorder="1"/>
    <xf numFmtId="3" fontId="12" fillId="0" borderId="8" xfId="2" applyNumberFormat="1" applyFont="1" applyFill="1" applyBorder="1"/>
    <xf numFmtId="3" fontId="12" fillId="0" borderId="19" xfId="2" applyNumberFormat="1" applyFont="1" applyFill="1" applyBorder="1"/>
    <xf numFmtId="3" fontId="12" fillId="0" borderId="28" xfId="2" applyNumberFormat="1" applyFont="1" applyFill="1" applyBorder="1" applyAlignment="1">
      <alignment horizontal="right"/>
    </xf>
    <xf numFmtId="3" fontId="12" fillId="0" borderId="29" xfId="2" applyNumberFormat="1" applyFont="1" applyFill="1" applyBorder="1" applyAlignment="1">
      <alignment horizontal="right"/>
    </xf>
    <xf numFmtId="3" fontId="12" fillId="0" borderId="30" xfId="2" applyNumberFormat="1" applyFont="1" applyFill="1" applyBorder="1" applyAlignment="1">
      <alignment horizontal="right"/>
    </xf>
    <xf numFmtId="3" fontId="12" fillId="0" borderId="29" xfId="2" applyNumberFormat="1" applyFont="1" applyFill="1" applyBorder="1"/>
    <xf numFmtId="3" fontId="12" fillId="0" borderId="30" xfId="2" applyNumberFormat="1" applyFont="1" applyFill="1" applyBorder="1"/>
    <xf numFmtId="3" fontId="12" fillId="0" borderId="23" xfId="2" applyNumberFormat="1" applyFont="1" applyFill="1" applyBorder="1" applyAlignment="1">
      <alignment horizontal="right"/>
    </xf>
    <xf numFmtId="3" fontId="12" fillId="0" borderId="22" xfId="2" applyNumberFormat="1" applyFont="1" applyFill="1" applyBorder="1"/>
    <xf numFmtId="3" fontId="12" fillId="0" borderId="15" xfId="2" applyNumberFormat="1" applyFont="1" applyFill="1" applyBorder="1"/>
    <xf numFmtId="3" fontId="12" fillId="0" borderId="16" xfId="2" applyNumberFormat="1" applyFont="1" applyFill="1" applyBorder="1"/>
    <xf numFmtId="3" fontId="13" fillId="0" borderId="1" xfId="2" applyNumberFormat="1" applyFont="1" applyFill="1" applyBorder="1" applyAlignment="1">
      <alignment horizontal="right"/>
    </xf>
    <xf numFmtId="3" fontId="13" fillId="0" borderId="21" xfId="2" applyNumberFormat="1" applyFont="1" applyFill="1" applyBorder="1" applyAlignment="1">
      <alignment horizontal="right"/>
    </xf>
    <xf numFmtId="3" fontId="13" fillId="0" borderId="18" xfId="2" applyNumberFormat="1" applyFont="1" applyFill="1" applyBorder="1" applyAlignment="1">
      <alignment horizontal="right"/>
    </xf>
    <xf numFmtId="3" fontId="13" fillId="0" borderId="8" xfId="2" applyNumberFormat="1" applyFont="1" applyFill="1" applyBorder="1" applyAlignment="1">
      <alignment horizontal="right"/>
    </xf>
    <xf numFmtId="3" fontId="13" fillId="0" borderId="19" xfId="2" applyNumberFormat="1" applyFont="1" applyFill="1" applyBorder="1" applyAlignment="1">
      <alignment horizontal="right"/>
    </xf>
    <xf numFmtId="3" fontId="13" fillId="0" borderId="21" xfId="2" applyNumberFormat="1" applyFont="1" applyFill="1" applyBorder="1"/>
    <xf numFmtId="3" fontId="12" fillId="0" borderId="33" xfId="2" applyNumberFormat="1" applyFont="1" applyFill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3" fontId="12" fillId="0" borderId="34" xfId="2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7" fontId="12" fillId="0" borderId="15" xfId="0" applyNumberFormat="1" applyFont="1" applyFill="1" applyBorder="1" applyAlignment="1">
      <alignment horizontal="right"/>
    </xf>
    <xf numFmtId="3" fontId="12" fillId="0" borderId="24" xfId="2" applyNumberFormat="1" applyFont="1" applyFill="1" applyBorder="1" applyAlignment="1">
      <alignment horizontal="right"/>
    </xf>
    <xf numFmtId="3" fontId="12" fillId="0" borderId="20" xfId="2" applyNumberFormat="1" applyFont="1" applyFill="1" applyBorder="1"/>
    <xf numFmtId="3" fontId="12" fillId="0" borderId="3" xfId="2" applyNumberFormat="1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0" fontId="5" fillId="0" borderId="3" xfId="2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7" fillId="0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9" fontId="6" fillId="0" borderId="1" xfId="1" applyNumberFormat="1" applyFont="1" applyFill="1" applyBorder="1" applyAlignment="1">
      <alignment horizontal="center" wrapText="1"/>
    </xf>
    <xf numFmtId="169" fontId="25" fillId="0" borderId="1" xfId="1" applyNumberFormat="1" applyFont="1" applyFill="1" applyBorder="1" applyAlignment="1">
      <alignment horizontal="center" wrapText="1"/>
    </xf>
    <xf numFmtId="169" fontId="26" fillId="0" borderId="1" xfId="1" applyNumberFormat="1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Normal="100" workbookViewId="0">
      <selection activeCell="H122" sqref="G122:H122"/>
    </sheetView>
  </sheetViews>
  <sheetFormatPr defaultRowHeight="15"/>
  <cols>
    <col min="1" max="1" width="7" customWidth="1"/>
    <col min="2" max="2" width="6.5703125" bestFit="1" customWidth="1"/>
    <col min="3" max="3" width="28.28515625" style="2" customWidth="1"/>
    <col min="4" max="4" width="13.140625" bestFit="1" customWidth="1"/>
    <col min="5" max="6" width="9.85546875" bestFit="1" customWidth="1"/>
    <col min="7" max="9" width="9.28515625" bestFit="1" customWidth="1"/>
    <col min="10" max="10" width="9.85546875" bestFit="1" customWidth="1"/>
  </cols>
  <sheetData>
    <row r="1" spans="1:10">
      <c r="A1" s="255" t="s">
        <v>223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>
      <c r="A2" s="255" t="s">
        <v>114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>
      <c r="A3" s="115"/>
      <c r="B3" s="115"/>
      <c r="C3" s="118"/>
      <c r="D3" s="115"/>
      <c r="E3" s="115"/>
      <c r="F3" s="115"/>
      <c r="G3" s="115"/>
      <c r="H3" s="115"/>
      <c r="I3" s="115"/>
      <c r="J3" s="115"/>
    </row>
    <row r="4" spans="1:10">
      <c r="A4" s="119"/>
      <c r="B4" s="119"/>
      <c r="C4" s="120"/>
      <c r="D4" s="254" t="s">
        <v>108</v>
      </c>
      <c r="E4" s="254"/>
      <c r="F4" s="254"/>
      <c r="G4" s="254" t="s">
        <v>109</v>
      </c>
      <c r="H4" s="254"/>
      <c r="I4" s="254"/>
      <c r="J4" s="253" t="s">
        <v>112</v>
      </c>
    </row>
    <row r="5" spans="1:10" ht="30">
      <c r="A5" s="257" t="s">
        <v>0</v>
      </c>
      <c r="B5" s="257"/>
      <c r="C5" s="121" t="s">
        <v>1</v>
      </c>
      <c r="D5" s="123" t="s">
        <v>105</v>
      </c>
      <c r="E5" s="123" t="s">
        <v>106</v>
      </c>
      <c r="F5" s="123" t="s">
        <v>107</v>
      </c>
      <c r="G5" s="124" t="s">
        <v>111</v>
      </c>
      <c r="H5" s="124" t="s">
        <v>110</v>
      </c>
      <c r="I5" s="123" t="s">
        <v>107</v>
      </c>
      <c r="J5" s="254"/>
    </row>
    <row r="6" spans="1:10">
      <c r="A6" s="5"/>
      <c r="B6" s="1"/>
      <c r="C6" s="1"/>
      <c r="D6" s="4"/>
      <c r="E6" s="4"/>
      <c r="F6" s="4"/>
      <c r="G6" s="4"/>
      <c r="H6" s="4"/>
      <c r="I6" s="4"/>
      <c r="J6" s="4"/>
    </row>
    <row r="7" spans="1:10">
      <c r="A7" s="6" t="s">
        <v>2</v>
      </c>
      <c r="B7" s="7"/>
      <c r="C7" s="26"/>
      <c r="D7" s="28">
        <f>SUM(D8:D11)</f>
        <v>1123181</v>
      </c>
      <c r="E7" s="28">
        <f>SUM(E8:E11)</f>
        <v>0</v>
      </c>
      <c r="F7" s="28">
        <f>SUM(D7:E7)</f>
        <v>1123181</v>
      </c>
      <c r="G7" s="28">
        <f>SUM(G8:G11)</f>
        <v>87789</v>
      </c>
      <c r="H7" s="28">
        <f>SUM(H8:H11)</f>
        <v>91543</v>
      </c>
      <c r="I7" s="28">
        <f>SUM(G7:H7)</f>
        <v>179332</v>
      </c>
      <c r="J7" s="28">
        <f>I7+F7</f>
        <v>1302513</v>
      </c>
    </row>
    <row r="8" spans="1:10">
      <c r="A8" s="9"/>
      <c r="B8" s="10">
        <v>50</v>
      </c>
      <c r="C8" s="11" t="s">
        <v>3</v>
      </c>
      <c r="D8" s="8">
        <f>SUMIF($B$13:$B$238,$B$8,D$13:D$238)</f>
        <v>644183</v>
      </c>
      <c r="E8" s="8">
        <f t="shared" ref="E8:H8" si="0">SUMIF($B$13:$B$238,$B$8,E$13:E$238)</f>
        <v>0</v>
      </c>
      <c r="F8" s="8">
        <f t="shared" si="0"/>
        <v>644183</v>
      </c>
      <c r="G8" s="8">
        <f t="shared" si="0"/>
        <v>14661</v>
      </c>
      <c r="H8" s="8">
        <f t="shared" si="0"/>
        <v>0</v>
      </c>
      <c r="I8" s="8">
        <f>SUM(G8:H8)</f>
        <v>14661</v>
      </c>
      <c r="J8" s="8">
        <f t="shared" ref="J8:J17" si="1">I8+F8</f>
        <v>658844</v>
      </c>
    </row>
    <row r="9" spans="1:10">
      <c r="A9" s="9"/>
      <c r="B9" s="10">
        <v>55</v>
      </c>
      <c r="C9" s="11" t="s">
        <v>4</v>
      </c>
      <c r="D9" s="8">
        <f>SUMIF($B$13:$B$238,$B$9,D$13:D$238)</f>
        <v>397281</v>
      </c>
      <c r="E9" s="8">
        <f t="shared" ref="E9:H9" si="2">SUMIF($B$13:$B$238,$B$9,E$13:E$238)</f>
        <v>0</v>
      </c>
      <c r="F9" s="8">
        <f t="shared" si="2"/>
        <v>397281</v>
      </c>
      <c r="G9" s="8">
        <f t="shared" si="2"/>
        <v>73128</v>
      </c>
      <c r="H9" s="8">
        <f t="shared" si="2"/>
        <v>91543</v>
      </c>
      <c r="I9" s="8">
        <f t="shared" ref="I9:I17" si="3">SUM(G9:H9)</f>
        <v>164671</v>
      </c>
      <c r="J9" s="8">
        <f t="shared" si="1"/>
        <v>561952</v>
      </c>
    </row>
    <row r="10" spans="1:10">
      <c r="A10" s="9"/>
      <c r="B10" s="10">
        <v>6</v>
      </c>
      <c r="C10" s="11" t="s">
        <v>5</v>
      </c>
      <c r="D10" s="8">
        <f>SUMIF($B$13:$B$238,$B10,D$13:D$238)</f>
        <v>0</v>
      </c>
      <c r="E10" s="8">
        <f t="shared" ref="E10:H11" si="4">SUMIF($B$13:$B$238,$B10,E$13:E$238)</f>
        <v>0</v>
      </c>
      <c r="F10" s="8">
        <f t="shared" si="4"/>
        <v>0</v>
      </c>
      <c r="G10" s="8">
        <f t="shared" si="4"/>
        <v>0</v>
      </c>
      <c r="H10" s="8">
        <f t="shared" si="4"/>
        <v>0</v>
      </c>
      <c r="I10" s="8">
        <f t="shared" si="3"/>
        <v>0</v>
      </c>
      <c r="J10" s="8">
        <f t="shared" si="1"/>
        <v>0</v>
      </c>
    </row>
    <row r="11" spans="1:10">
      <c r="A11" s="9"/>
      <c r="B11" s="10">
        <v>4</v>
      </c>
      <c r="C11" s="11" t="s">
        <v>6</v>
      </c>
      <c r="D11" s="8">
        <f>SUMIF($B$13:$B$238,$B11,D$13:D$238)</f>
        <v>81717</v>
      </c>
      <c r="E11" s="8">
        <f t="shared" si="4"/>
        <v>0</v>
      </c>
      <c r="F11" s="8">
        <f t="shared" si="4"/>
        <v>81717</v>
      </c>
      <c r="G11" s="8">
        <f t="shared" si="4"/>
        <v>0</v>
      </c>
      <c r="H11" s="8">
        <f t="shared" si="4"/>
        <v>0</v>
      </c>
      <c r="I11" s="8">
        <f t="shared" si="3"/>
        <v>0</v>
      </c>
      <c r="J11" s="8">
        <f t="shared" si="1"/>
        <v>81717</v>
      </c>
    </row>
    <row r="12" spans="1:10">
      <c r="A12" s="12" t="s">
        <v>7</v>
      </c>
      <c r="B12" s="13"/>
      <c r="C12" s="24"/>
      <c r="D12" s="29">
        <f>D13</f>
        <v>398</v>
      </c>
      <c r="E12" s="29">
        <f t="shared" ref="E12:I12" si="5">E13</f>
        <v>0</v>
      </c>
      <c r="F12" s="29">
        <f>SUM(D12:E12)</f>
        <v>398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1"/>
        <v>398</v>
      </c>
    </row>
    <row r="13" spans="1:10">
      <c r="A13" s="14" t="s">
        <v>8</v>
      </c>
      <c r="B13" s="14"/>
      <c r="C13" s="24" t="s">
        <v>9</v>
      </c>
      <c r="D13" s="29">
        <f>SUM(D14)</f>
        <v>398</v>
      </c>
      <c r="E13" s="29">
        <f t="shared" ref="E13:I13" si="6">SUM(E14)</f>
        <v>0</v>
      </c>
      <c r="F13" s="29">
        <f>SUM(D13:E13)</f>
        <v>398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1"/>
        <v>398</v>
      </c>
    </row>
    <row r="14" spans="1:10">
      <c r="A14" s="15" t="s">
        <v>10</v>
      </c>
      <c r="B14" s="16"/>
      <c r="C14" s="25" t="s">
        <v>11</v>
      </c>
      <c r="D14" s="8">
        <f>SUM(D15,)</f>
        <v>398</v>
      </c>
      <c r="E14" s="8">
        <f t="shared" ref="E14:H14" si="7">SUM(E15,)</f>
        <v>0</v>
      </c>
      <c r="F14" s="8">
        <f t="shared" si="7"/>
        <v>398</v>
      </c>
      <c r="G14" s="8">
        <f t="shared" si="7"/>
        <v>0</v>
      </c>
      <c r="H14" s="8">
        <f t="shared" si="7"/>
        <v>0</v>
      </c>
      <c r="I14" s="8">
        <f>SUM(I15,)</f>
        <v>0</v>
      </c>
      <c r="J14" s="8">
        <f t="shared" si="1"/>
        <v>398</v>
      </c>
    </row>
    <row r="15" spans="1:10">
      <c r="A15" s="15" t="s">
        <v>10</v>
      </c>
      <c r="B15" s="10">
        <v>50</v>
      </c>
      <c r="C15" s="11" t="s">
        <v>3</v>
      </c>
      <c r="D15" s="8">
        <f>SUM(D16:D17)</f>
        <v>398</v>
      </c>
      <c r="E15" s="8">
        <f>SUM(E16:E17)</f>
        <v>0</v>
      </c>
      <c r="F15" s="8">
        <f>SUM(D15:E15)</f>
        <v>398</v>
      </c>
      <c r="G15" s="8">
        <f>SUM(G16:G17)</f>
        <v>0</v>
      </c>
      <c r="H15" s="8">
        <f>SUM(H16:H17)</f>
        <v>0</v>
      </c>
      <c r="I15" s="8">
        <f>SUM(I16:I17)</f>
        <v>0</v>
      </c>
      <c r="J15" s="8">
        <f t="shared" si="1"/>
        <v>398</v>
      </c>
    </row>
    <row r="16" spans="1:10" ht="26.25">
      <c r="A16" s="15" t="s">
        <v>10</v>
      </c>
      <c r="B16" s="9">
        <v>5001</v>
      </c>
      <c r="C16" s="11" t="s">
        <v>12</v>
      </c>
      <c r="D16" s="8">
        <v>297</v>
      </c>
      <c r="E16" s="8"/>
      <c r="F16" s="8">
        <f>SUM(D16:E16)</f>
        <v>297</v>
      </c>
      <c r="G16" s="8"/>
      <c r="H16" s="8"/>
      <c r="I16" s="8">
        <f t="shared" si="3"/>
        <v>0</v>
      </c>
      <c r="J16" s="8">
        <f t="shared" si="1"/>
        <v>297</v>
      </c>
    </row>
    <row r="17" spans="1:10" ht="26.25">
      <c r="A17" s="15" t="s">
        <v>10</v>
      </c>
      <c r="B17" s="9">
        <v>506</v>
      </c>
      <c r="C17" s="11" t="s">
        <v>15</v>
      </c>
      <c r="D17" s="8">
        <v>101</v>
      </c>
      <c r="E17" s="8"/>
      <c r="F17" s="8">
        <f>SUM(D17:E17)</f>
        <v>101</v>
      </c>
      <c r="G17" s="8"/>
      <c r="H17" s="8"/>
      <c r="I17" s="8">
        <f t="shared" si="3"/>
        <v>0</v>
      </c>
      <c r="J17" s="8">
        <f t="shared" si="1"/>
        <v>101</v>
      </c>
    </row>
    <row r="18" spans="1:10">
      <c r="A18" s="12" t="s">
        <v>30</v>
      </c>
      <c r="B18" s="13"/>
      <c r="C18" s="24"/>
      <c r="D18" s="29">
        <f>SUM(D19,D26)</f>
        <v>42536</v>
      </c>
      <c r="E18" s="29">
        <f t="shared" ref="E18:H18" si="8">SUM(E19,E26)</f>
        <v>0</v>
      </c>
      <c r="F18" s="29">
        <f t="shared" si="8"/>
        <v>42536</v>
      </c>
      <c r="G18" s="29">
        <f t="shared" si="8"/>
        <v>0</v>
      </c>
      <c r="H18" s="29">
        <f t="shared" si="8"/>
        <v>0</v>
      </c>
      <c r="I18" s="29">
        <f t="shared" ref="I18:I25" si="9">SUM(G18:H18)</f>
        <v>0</v>
      </c>
      <c r="J18" s="29">
        <f t="shared" ref="J18:J25" si="10">I18+F18</f>
        <v>42536</v>
      </c>
    </row>
    <row r="19" spans="1:10">
      <c r="A19" s="14" t="s">
        <v>8</v>
      </c>
      <c r="B19" s="14"/>
      <c r="C19" s="24" t="s">
        <v>9</v>
      </c>
      <c r="D19" s="29">
        <f>SUM(D20)</f>
        <v>39159</v>
      </c>
      <c r="E19" s="29">
        <f t="shared" ref="E19:H19" si="11">SUM(E20)</f>
        <v>0</v>
      </c>
      <c r="F19" s="29">
        <f t="shared" si="11"/>
        <v>39159</v>
      </c>
      <c r="G19" s="29">
        <f t="shared" si="11"/>
        <v>0</v>
      </c>
      <c r="H19" s="29">
        <f t="shared" si="11"/>
        <v>0</v>
      </c>
      <c r="I19" s="29">
        <f t="shared" si="9"/>
        <v>0</v>
      </c>
      <c r="J19" s="29">
        <f t="shared" si="10"/>
        <v>39159</v>
      </c>
    </row>
    <row r="20" spans="1:10">
      <c r="A20" s="15" t="s">
        <v>31</v>
      </c>
      <c r="B20" s="16"/>
      <c r="C20" s="25" t="s">
        <v>32</v>
      </c>
      <c r="D20" s="8">
        <f>SUM(D21,D24)</f>
        <v>39159</v>
      </c>
      <c r="E20" s="8">
        <f t="shared" ref="E20:H20" si="12">SUM(E21,E24)</f>
        <v>0</v>
      </c>
      <c r="F20" s="8">
        <f t="shared" si="12"/>
        <v>39159</v>
      </c>
      <c r="G20" s="8">
        <f t="shared" si="12"/>
        <v>0</v>
      </c>
      <c r="H20" s="8">
        <f t="shared" si="12"/>
        <v>0</v>
      </c>
      <c r="I20" s="8">
        <f t="shared" si="9"/>
        <v>0</v>
      </c>
      <c r="J20" s="8">
        <f t="shared" si="10"/>
        <v>39159</v>
      </c>
    </row>
    <row r="21" spans="1:10">
      <c r="A21" s="15" t="s">
        <v>31</v>
      </c>
      <c r="B21" s="10">
        <v>50</v>
      </c>
      <c r="C21" s="11" t="s">
        <v>3</v>
      </c>
      <c r="D21" s="8">
        <f>SUM(D22:D23)</f>
        <v>14159</v>
      </c>
      <c r="E21" s="8">
        <f>SUM(E22:E23)</f>
        <v>0</v>
      </c>
      <c r="F21" s="8">
        <f>SUM(D21:E21)</f>
        <v>14159</v>
      </c>
      <c r="G21" s="8">
        <v>0</v>
      </c>
      <c r="H21" s="8">
        <v>0</v>
      </c>
      <c r="I21" s="8">
        <f t="shared" si="9"/>
        <v>0</v>
      </c>
      <c r="J21" s="8">
        <f t="shared" si="10"/>
        <v>14159</v>
      </c>
    </row>
    <row r="22" spans="1:10" ht="26.25">
      <c r="A22" s="15" t="s">
        <v>31</v>
      </c>
      <c r="B22" s="9">
        <v>5001</v>
      </c>
      <c r="C22" s="11" t="s">
        <v>12</v>
      </c>
      <c r="D22" s="8">
        <v>10566</v>
      </c>
      <c r="E22" s="8"/>
      <c r="F22" s="8">
        <f>SUM(D22:E22)</f>
        <v>10566</v>
      </c>
      <c r="G22" s="8"/>
      <c r="H22" s="8"/>
      <c r="I22" s="8">
        <f t="shared" si="9"/>
        <v>0</v>
      </c>
      <c r="J22" s="8">
        <f t="shared" si="10"/>
        <v>10566</v>
      </c>
    </row>
    <row r="23" spans="1:10" ht="26.25">
      <c r="A23" s="15" t="s">
        <v>31</v>
      </c>
      <c r="B23" s="9">
        <v>506</v>
      </c>
      <c r="C23" s="11" t="s">
        <v>15</v>
      </c>
      <c r="D23" s="8">
        <v>3593</v>
      </c>
      <c r="E23" s="8"/>
      <c r="F23" s="8">
        <f>SUM(D23:E23)</f>
        <v>3593</v>
      </c>
      <c r="G23" s="8"/>
      <c r="H23" s="8"/>
      <c r="I23" s="8">
        <f t="shared" si="9"/>
        <v>0</v>
      </c>
      <c r="J23" s="8">
        <f t="shared" si="10"/>
        <v>3593</v>
      </c>
    </row>
    <row r="24" spans="1:10">
      <c r="A24" s="15" t="s">
        <v>31</v>
      </c>
      <c r="B24" s="10">
        <v>55</v>
      </c>
      <c r="C24" s="11" t="s">
        <v>4</v>
      </c>
      <c r="D24" s="8">
        <f>SUM(D25:D25)</f>
        <v>25000</v>
      </c>
      <c r="E24" s="8">
        <f t="shared" ref="E24:H24" si="13">SUM(E25:E25)</f>
        <v>0</v>
      </c>
      <c r="F24" s="8">
        <f t="shared" si="13"/>
        <v>25000</v>
      </c>
      <c r="G24" s="8">
        <f t="shared" si="13"/>
        <v>0</v>
      </c>
      <c r="H24" s="8">
        <f t="shared" si="13"/>
        <v>0</v>
      </c>
      <c r="I24" s="8">
        <f t="shared" si="9"/>
        <v>0</v>
      </c>
      <c r="J24" s="8">
        <f t="shared" si="10"/>
        <v>25000</v>
      </c>
    </row>
    <row r="25" spans="1:10" ht="39">
      <c r="A25" s="15" t="s">
        <v>31</v>
      </c>
      <c r="B25" s="9">
        <v>5514</v>
      </c>
      <c r="C25" s="11" t="s">
        <v>23</v>
      </c>
      <c r="D25" s="8">
        <v>25000</v>
      </c>
      <c r="E25" s="8"/>
      <c r="F25" s="8">
        <f>SUM(D25:E25)</f>
        <v>25000</v>
      </c>
      <c r="G25" s="8"/>
      <c r="H25" s="8"/>
      <c r="I25" s="8">
        <f t="shared" si="9"/>
        <v>0</v>
      </c>
      <c r="J25" s="8">
        <f t="shared" si="10"/>
        <v>25000</v>
      </c>
    </row>
    <row r="26" spans="1:10">
      <c r="A26" s="14" t="s">
        <v>34</v>
      </c>
      <c r="B26" s="14"/>
      <c r="C26" s="24" t="s">
        <v>35</v>
      </c>
      <c r="D26" s="29">
        <f>D27</f>
        <v>3377</v>
      </c>
      <c r="E26" s="29">
        <f>E27</f>
        <v>0</v>
      </c>
      <c r="F26" s="29">
        <f t="shared" ref="F26:H26" si="14">F27</f>
        <v>3377</v>
      </c>
      <c r="G26" s="29">
        <f t="shared" si="14"/>
        <v>0</v>
      </c>
      <c r="H26" s="29">
        <f t="shared" si="14"/>
        <v>0</v>
      </c>
      <c r="I26" s="29">
        <f t="shared" ref="I26:I28" si="15">SUM(G26:H26)</f>
        <v>0</v>
      </c>
      <c r="J26" s="29">
        <f t="shared" ref="J26:J28" si="16">I26+F26</f>
        <v>3377</v>
      </c>
    </row>
    <row r="27" spans="1:10">
      <c r="A27" s="16" t="s">
        <v>36</v>
      </c>
      <c r="B27" s="16"/>
      <c r="C27" s="25" t="s">
        <v>37</v>
      </c>
      <c r="D27" s="8">
        <f>SUM(D28)</f>
        <v>3377</v>
      </c>
      <c r="E27" s="8">
        <f>SUM(E28)</f>
        <v>0</v>
      </c>
      <c r="F27" s="8">
        <f t="shared" ref="F27:H27" si="17">SUM(F28)</f>
        <v>3377</v>
      </c>
      <c r="G27" s="8">
        <f t="shared" si="17"/>
        <v>0</v>
      </c>
      <c r="H27" s="8">
        <f t="shared" si="17"/>
        <v>0</v>
      </c>
      <c r="I27" s="8">
        <f t="shared" si="15"/>
        <v>0</v>
      </c>
      <c r="J27" s="8">
        <f t="shared" si="16"/>
        <v>3377</v>
      </c>
    </row>
    <row r="28" spans="1:10">
      <c r="A28" s="18" t="s">
        <v>36</v>
      </c>
      <c r="B28" s="10">
        <v>50</v>
      </c>
      <c r="C28" s="11" t="s">
        <v>3</v>
      </c>
      <c r="D28" s="8">
        <f>SUM(D29:D30)</f>
        <v>3377</v>
      </c>
      <c r="E28" s="8">
        <f>SUM(E29:E30)</f>
        <v>0</v>
      </c>
      <c r="F28" s="8">
        <f>SUM(D28:E28)</f>
        <v>3377</v>
      </c>
      <c r="G28" s="8">
        <v>0</v>
      </c>
      <c r="H28" s="8">
        <v>0</v>
      </c>
      <c r="I28" s="8">
        <f t="shared" si="15"/>
        <v>0</v>
      </c>
      <c r="J28" s="8">
        <f t="shared" si="16"/>
        <v>3377</v>
      </c>
    </row>
    <row r="29" spans="1:10" ht="26.25">
      <c r="A29" s="18" t="s">
        <v>36</v>
      </c>
      <c r="B29" s="9">
        <v>5001</v>
      </c>
      <c r="C29" s="11" t="s">
        <v>12</v>
      </c>
      <c r="D29" s="8">
        <v>2520</v>
      </c>
      <c r="E29" s="8"/>
      <c r="F29" s="8">
        <f>SUM(D29:E29)</f>
        <v>2520</v>
      </c>
      <c r="G29" s="8"/>
      <c r="H29" s="8"/>
      <c r="I29" s="8">
        <f t="shared" ref="I29:I30" si="18">SUM(G29:H29)</f>
        <v>0</v>
      </c>
      <c r="J29" s="8">
        <f t="shared" ref="J29:J30" si="19">I29+F29</f>
        <v>2520</v>
      </c>
    </row>
    <row r="30" spans="1:10" ht="26.25">
      <c r="A30" s="18" t="s">
        <v>36</v>
      </c>
      <c r="B30" s="9">
        <v>506</v>
      </c>
      <c r="C30" s="11" t="s">
        <v>15</v>
      </c>
      <c r="D30" s="8">
        <v>857</v>
      </c>
      <c r="E30" s="8"/>
      <c r="F30" s="8">
        <f>SUM(D30:E30)</f>
        <v>857</v>
      </c>
      <c r="G30" s="8"/>
      <c r="H30" s="8"/>
      <c r="I30" s="8">
        <f t="shared" si="18"/>
        <v>0</v>
      </c>
      <c r="J30" s="8">
        <f t="shared" si="19"/>
        <v>857</v>
      </c>
    </row>
    <row r="31" spans="1:10">
      <c r="A31" s="12" t="s">
        <v>52</v>
      </c>
      <c r="B31" s="13"/>
      <c r="C31" s="24"/>
      <c r="D31" s="29">
        <f>SUM(D32)</f>
        <v>6198</v>
      </c>
      <c r="E31" s="29">
        <f t="shared" ref="E31:H33" si="20">SUM(E32)</f>
        <v>0</v>
      </c>
      <c r="F31" s="29">
        <f t="shared" si="20"/>
        <v>6198</v>
      </c>
      <c r="G31" s="29">
        <f t="shared" si="20"/>
        <v>0</v>
      </c>
      <c r="H31" s="29">
        <f t="shared" si="20"/>
        <v>0</v>
      </c>
      <c r="I31" s="29">
        <f t="shared" ref="I31:I36" si="21">SUM(G31:H31)</f>
        <v>0</v>
      </c>
      <c r="J31" s="29">
        <f t="shared" ref="J31:J36" si="22">I31+F31</f>
        <v>6198</v>
      </c>
    </row>
    <row r="32" spans="1:10">
      <c r="A32" s="14" t="s">
        <v>8</v>
      </c>
      <c r="B32" s="14"/>
      <c r="C32" s="24" t="s">
        <v>9</v>
      </c>
      <c r="D32" s="29">
        <f>SUM(D33)</f>
        <v>6198</v>
      </c>
      <c r="E32" s="29">
        <f t="shared" si="20"/>
        <v>0</v>
      </c>
      <c r="F32" s="29">
        <f t="shared" si="20"/>
        <v>6198</v>
      </c>
      <c r="G32" s="29">
        <f t="shared" si="20"/>
        <v>0</v>
      </c>
      <c r="H32" s="29">
        <f t="shared" si="20"/>
        <v>0</v>
      </c>
      <c r="I32" s="29">
        <f t="shared" si="21"/>
        <v>0</v>
      </c>
      <c r="J32" s="29">
        <f t="shared" si="22"/>
        <v>6198</v>
      </c>
    </row>
    <row r="33" spans="1:10">
      <c r="A33" s="16" t="s">
        <v>31</v>
      </c>
      <c r="B33" s="16"/>
      <c r="C33" s="25" t="s">
        <v>32</v>
      </c>
      <c r="D33" s="8">
        <f>SUM(D34)</f>
        <v>6198</v>
      </c>
      <c r="E33" s="8">
        <f t="shared" si="20"/>
        <v>0</v>
      </c>
      <c r="F33" s="8">
        <f t="shared" si="20"/>
        <v>6198</v>
      </c>
      <c r="G33" s="8">
        <f t="shared" si="20"/>
        <v>0</v>
      </c>
      <c r="H33" s="8">
        <f t="shared" si="20"/>
        <v>0</v>
      </c>
      <c r="I33" s="8">
        <f t="shared" si="21"/>
        <v>0</v>
      </c>
      <c r="J33" s="8">
        <f t="shared" si="22"/>
        <v>6198</v>
      </c>
    </row>
    <row r="34" spans="1:10">
      <c r="A34" s="18" t="s">
        <v>31</v>
      </c>
      <c r="B34" s="10">
        <v>50</v>
      </c>
      <c r="C34" s="11" t="s">
        <v>3</v>
      </c>
      <c r="D34" s="8">
        <f>SUM(D35:D36)</f>
        <v>6198</v>
      </c>
      <c r="E34" s="8">
        <f>SUM(E35:E36)</f>
        <v>0</v>
      </c>
      <c r="F34" s="8">
        <f>SUM(F35:F36)</f>
        <v>6198</v>
      </c>
      <c r="G34" s="8">
        <f>SUM(G35:G36)</f>
        <v>0</v>
      </c>
      <c r="H34" s="8">
        <f>SUM(H35:H36)</f>
        <v>0</v>
      </c>
      <c r="I34" s="8">
        <f t="shared" si="21"/>
        <v>0</v>
      </c>
      <c r="J34" s="8">
        <f t="shared" si="22"/>
        <v>6198</v>
      </c>
    </row>
    <row r="35" spans="1:10" ht="26.25">
      <c r="A35" s="18" t="s">
        <v>31</v>
      </c>
      <c r="B35" s="9">
        <v>5001</v>
      </c>
      <c r="C35" s="11" t="s">
        <v>12</v>
      </c>
      <c r="D35" s="8">
        <v>4625</v>
      </c>
      <c r="E35" s="8"/>
      <c r="F35" s="8">
        <f>SUM(D35:E35)</f>
        <v>4625</v>
      </c>
      <c r="G35" s="8"/>
      <c r="H35" s="8"/>
      <c r="I35" s="8">
        <f t="shared" si="21"/>
        <v>0</v>
      </c>
      <c r="J35" s="8">
        <f t="shared" si="22"/>
        <v>4625</v>
      </c>
    </row>
    <row r="36" spans="1:10" ht="26.25">
      <c r="A36" s="18" t="s">
        <v>31</v>
      </c>
      <c r="B36" s="9">
        <v>506</v>
      </c>
      <c r="C36" s="11" t="s">
        <v>15</v>
      </c>
      <c r="D36" s="8">
        <v>1573</v>
      </c>
      <c r="E36" s="8"/>
      <c r="F36" s="8">
        <f>SUM(D36:E36)</f>
        <v>1573</v>
      </c>
      <c r="G36" s="8"/>
      <c r="H36" s="8"/>
      <c r="I36" s="8">
        <f t="shared" si="21"/>
        <v>0</v>
      </c>
      <c r="J36" s="8">
        <f t="shared" si="22"/>
        <v>1573</v>
      </c>
    </row>
    <row r="37" spans="1:10">
      <c r="A37" s="12" t="s">
        <v>55</v>
      </c>
      <c r="B37" s="13"/>
      <c r="C37" s="24"/>
      <c r="D37" s="29">
        <f>SUM(D38)</f>
        <v>2630</v>
      </c>
      <c r="E37" s="29">
        <f t="shared" ref="E37:H39" si="23">SUM(E38)</f>
        <v>0</v>
      </c>
      <c r="F37" s="29">
        <f t="shared" si="23"/>
        <v>2630</v>
      </c>
      <c r="G37" s="29">
        <f t="shared" si="23"/>
        <v>0</v>
      </c>
      <c r="H37" s="29">
        <f t="shared" si="23"/>
        <v>0</v>
      </c>
      <c r="I37" s="29">
        <f t="shared" ref="I37:I42" si="24">SUM(G37:H37)</f>
        <v>0</v>
      </c>
      <c r="J37" s="29">
        <f t="shared" ref="J37:J42" si="25">I37+F37</f>
        <v>2630</v>
      </c>
    </row>
    <row r="38" spans="1:10">
      <c r="A38" s="14" t="s">
        <v>8</v>
      </c>
      <c r="B38" s="14"/>
      <c r="C38" s="24" t="s">
        <v>9</v>
      </c>
      <c r="D38" s="29">
        <f>SUM(D39)</f>
        <v>2630</v>
      </c>
      <c r="E38" s="29">
        <f t="shared" si="23"/>
        <v>0</v>
      </c>
      <c r="F38" s="29">
        <f t="shared" si="23"/>
        <v>2630</v>
      </c>
      <c r="G38" s="29">
        <f t="shared" si="23"/>
        <v>0</v>
      </c>
      <c r="H38" s="29">
        <f t="shared" si="23"/>
        <v>0</v>
      </c>
      <c r="I38" s="29">
        <f t="shared" si="24"/>
        <v>0</v>
      </c>
      <c r="J38" s="29">
        <f t="shared" si="25"/>
        <v>2630</v>
      </c>
    </row>
    <row r="39" spans="1:10">
      <c r="A39" s="16" t="s">
        <v>31</v>
      </c>
      <c r="B39" s="16"/>
      <c r="C39" s="25" t="s">
        <v>32</v>
      </c>
      <c r="D39" s="8">
        <f>SUM(D40)</f>
        <v>2630</v>
      </c>
      <c r="E39" s="8">
        <f t="shared" si="23"/>
        <v>0</v>
      </c>
      <c r="F39" s="8">
        <f t="shared" si="23"/>
        <v>2630</v>
      </c>
      <c r="G39" s="8">
        <f t="shared" si="23"/>
        <v>0</v>
      </c>
      <c r="H39" s="8">
        <f t="shared" si="23"/>
        <v>0</v>
      </c>
      <c r="I39" s="8">
        <f t="shared" si="24"/>
        <v>0</v>
      </c>
      <c r="J39" s="8">
        <f t="shared" si="25"/>
        <v>2630</v>
      </c>
    </row>
    <row r="40" spans="1:10">
      <c r="A40" s="18" t="s">
        <v>31</v>
      </c>
      <c r="B40" s="10">
        <v>50</v>
      </c>
      <c r="C40" s="11" t="s">
        <v>3</v>
      </c>
      <c r="D40" s="8">
        <f>SUM(D41:D42)</f>
        <v>2630</v>
      </c>
      <c r="E40" s="8">
        <f t="shared" ref="E40:H40" si="26">SUM(E41:E42)</f>
        <v>0</v>
      </c>
      <c r="F40" s="8">
        <f t="shared" si="26"/>
        <v>2630</v>
      </c>
      <c r="G40" s="8">
        <f t="shared" si="26"/>
        <v>0</v>
      </c>
      <c r="H40" s="8">
        <f t="shared" si="26"/>
        <v>0</v>
      </c>
      <c r="I40" s="8">
        <f t="shared" si="24"/>
        <v>0</v>
      </c>
      <c r="J40" s="8">
        <f t="shared" si="25"/>
        <v>2630</v>
      </c>
    </row>
    <row r="41" spans="1:10" ht="26.25">
      <c r="A41" s="18" t="s">
        <v>31</v>
      </c>
      <c r="B41" s="9">
        <v>5001</v>
      </c>
      <c r="C41" s="11" t="s">
        <v>12</v>
      </c>
      <c r="D41" s="8">
        <v>1962</v>
      </c>
      <c r="E41" s="8"/>
      <c r="F41" s="8">
        <f>SUM(D41:E41)</f>
        <v>1962</v>
      </c>
      <c r="G41" s="8"/>
      <c r="H41" s="8"/>
      <c r="I41" s="8">
        <f t="shared" si="24"/>
        <v>0</v>
      </c>
      <c r="J41" s="8">
        <f t="shared" si="25"/>
        <v>1962</v>
      </c>
    </row>
    <row r="42" spans="1:10" ht="26.25">
      <c r="A42" s="18" t="s">
        <v>31</v>
      </c>
      <c r="B42" s="9">
        <v>506</v>
      </c>
      <c r="C42" s="11" t="s">
        <v>15</v>
      </c>
      <c r="D42" s="8">
        <v>668</v>
      </c>
      <c r="E42" s="8"/>
      <c r="F42" s="8">
        <f>SUM(D42:E42)</f>
        <v>668</v>
      </c>
      <c r="G42" s="8"/>
      <c r="H42" s="8"/>
      <c r="I42" s="8">
        <f t="shared" si="24"/>
        <v>0</v>
      </c>
      <c r="J42" s="8">
        <f t="shared" si="25"/>
        <v>668</v>
      </c>
    </row>
    <row r="43" spans="1:10">
      <c r="A43" s="12" t="s">
        <v>56</v>
      </c>
      <c r="B43" s="13"/>
      <c r="C43" s="24"/>
      <c r="D43" s="29">
        <f>SUM(D44,D49)</f>
        <v>2669</v>
      </c>
      <c r="E43" s="29">
        <f t="shared" ref="E43:H43" si="27">SUM(E44,E49)</f>
        <v>0</v>
      </c>
      <c r="F43" s="29">
        <f t="shared" si="27"/>
        <v>2669</v>
      </c>
      <c r="G43" s="29">
        <f t="shared" si="27"/>
        <v>4774</v>
      </c>
      <c r="H43" s="29">
        <f t="shared" si="27"/>
        <v>0</v>
      </c>
      <c r="I43" s="29">
        <f t="shared" ref="I43:I46" si="28">SUM(G43:H43)</f>
        <v>4774</v>
      </c>
      <c r="J43" s="29">
        <f t="shared" ref="J43:J46" si="29">I43+F43</f>
        <v>7443</v>
      </c>
    </row>
    <row r="44" spans="1:10">
      <c r="A44" s="14" t="s">
        <v>8</v>
      </c>
      <c r="B44" s="14"/>
      <c r="C44" s="24" t="s">
        <v>9</v>
      </c>
      <c r="D44" s="29">
        <f>SUM(D45)</f>
        <v>2669</v>
      </c>
      <c r="E44" s="29">
        <f t="shared" ref="E44:H45" si="30">SUM(E45)</f>
        <v>0</v>
      </c>
      <c r="F44" s="29">
        <f t="shared" si="30"/>
        <v>2669</v>
      </c>
      <c r="G44" s="29">
        <f t="shared" si="30"/>
        <v>0</v>
      </c>
      <c r="H44" s="29">
        <f t="shared" si="30"/>
        <v>0</v>
      </c>
      <c r="I44" s="29">
        <f t="shared" si="28"/>
        <v>0</v>
      </c>
      <c r="J44" s="29">
        <f t="shared" si="29"/>
        <v>2669</v>
      </c>
    </row>
    <row r="45" spans="1:10">
      <c r="A45" s="16" t="s">
        <v>31</v>
      </c>
      <c r="B45" s="16"/>
      <c r="C45" s="25" t="s">
        <v>32</v>
      </c>
      <c r="D45" s="8">
        <f>SUM(D46)</f>
        <v>2669</v>
      </c>
      <c r="E45" s="8">
        <f t="shared" si="30"/>
        <v>0</v>
      </c>
      <c r="F45" s="8">
        <f t="shared" si="30"/>
        <v>2669</v>
      </c>
      <c r="G45" s="8">
        <f t="shared" si="30"/>
        <v>0</v>
      </c>
      <c r="H45" s="8">
        <f t="shared" si="30"/>
        <v>0</v>
      </c>
      <c r="I45" s="8">
        <f t="shared" si="28"/>
        <v>0</v>
      </c>
      <c r="J45" s="8">
        <f t="shared" si="29"/>
        <v>2669</v>
      </c>
    </row>
    <row r="46" spans="1:10">
      <c r="A46" s="18" t="s">
        <v>31</v>
      </c>
      <c r="B46" s="10">
        <v>50</v>
      </c>
      <c r="C46" s="11" t="s">
        <v>3</v>
      </c>
      <c r="D46" s="8">
        <f>SUM(D47:D48)</f>
        <v>2669</v>
      </c>
      <c r="E46" s="8">
        <f t="shared" ref="E46:H46" si="31">SUM(E47:E48)</f>
        <v>0</v>
      </c>
      <c r="F46" s="8">
        <f t="shared" si="31"/>
        <v>2669</v>
      </c>
      <c r="G46" s="8">
        <f t="shared" si="31"/>
        <v>0</v>
      </c>
      <c r="H46" s="8">
        <f t="shared" si="31"/>
        <v>0</v>
      </c>
      <c r="I46" s="8">
        <f t="shared" si="28"/>
        <v>0</v>
      </c>
      <c r="J46" s="8">
        <f t="shared" si="29"/>
        <v>2669</v>
      </c>
    </row>
    <row r="47" spans="1:10" ht="26.25">
      <c r="A47" s="18" t="s">
        <v>31</v>
      </c>
      <c r="B47" s="9">
        <v>5001</v>
      </c>
      <c r="C47" s="11" t="s">
        <v>12</v>
      </c>
      <c r="D47" s="8">
        <v>1992</v>
      </c>
      <c r="E47" s="8"/>
      <c r="F47" s="8">
        <f>SUM(D47:E47)</f>
        <v>1992</v>
      </c>
      <c r="G47" s="8"/>
      <c r="H47" s="8"/>
      <c r="I47" s="8">
        <f t="shared" ref="I47:I48" si="32">SUM(G47:H47)</f>
        <v>0</v>
      </c>
      <c r="J47" s="8">
        <f t="shared" ref="J47:J48" si="33">I47+F47</f>
        <v>1992</v>
      </c>
    </row>
    <row r="48" spans="1:10" ht="26.25">
      <c r="A48" s="18" t="s">
        <v>31</v>
      </c>
      <c r="B48" s="9">
        <v>506</v>
      </c>
      <c r="C48" s="11" t="s">
        <v>15</v>
      </c>
      <c r="D48" s="8">
        <v>677</v>
      </c>
      <c r="E48" s="8"/>
      <c r="F48" s="8">
        <f>SUM(D48:E48)</f>
        <v>677</v>
      </c>
      <c r="G48" s="8"/>
      <c r="H48" s="8"/>
      <c r="I48" s="8">
        <f t="shared" si="32"/>
        <v>0</v>
      </c>
      <c r="J48" s="8">
        <f t="shared" si="33"/>
        <v>677</v>
      </c>
    </row>
    <row r="49" spans="1:10">
      <c r="A49" s="14" t="s">
        <v>38</v>
      </c>
      <c r="B49" s="14"/>
      <c r="C49" s="24" t="s">
        <v>39</v>
      </c>
      <c r="D49" s="8">
        <f>SUM(D50)</f>
        <v>0</v>
      </c>
      <c r="E49" s="8">
        <f t="shared" ref="E49:H50" si="34">SUM(E50)</f>
        <v>0</v>
      </c>
      <c r="F49" s="8">
        <f>SUM(D49:E49)</f>
        <v>0</v>
      </c>
      <c r="G49" s="8">
        <f t="shared" si="34"/>
        <v>4774</v>
      </c>
      <c r="H49" s="8">
        <f t="shared" si="34"/>
        <v>0</v>
      </c>
      <c r="I49" s="8">
        <f t="shared" ref="I49:I55" si="35">SUM(G49:H49)</f>
        <v>4774</v>
      </c>
      <c r="J49" s="8">
        <f t="shared" ref="J49:J55" si="36">I49+F49</f>
        <v>4774</v>
      </c>
    </row>
    <row r="50" spans="1:10" ht="26.25">
      <c r="A50" s="15" t="s">
        <v>42</v>
      </c>
      <c r="B50" s="16"/>
      <c r="C50" s="25" t="s">
        <v>43</v>
      </c>
      <c r="D50" s="8">
        <f>SUM(D51)</f>
        <v>0</v>
      </c>
      <c r="E50" s="8">
        <f t="shared" si="34"/>
        <v>0</v>
      </c>
      <c r="F50" s="8">
        <f t="shared" ref="F50" si="37">SUM(F51)</f>
        <v>0</v>
      </c>
      <c r="G50" s="8">
        <f t="shared" si="34"/>
        <v>4774</v>
      </c>
      <c r="H50" s="8">
        <f t="shared" si="34"/>
        <v>0</v>
      </c>
      <c r="I50" s="8">
        <f t="shared" si="35"/>
        <v>4774</v>
      </c>
      <c r="J50" s="8">
        <f t="shared" si="36"/>
        <v>4774</v>
      </c>
    </row>
    <row r="51" spans="1:10">
      <c r="A51" s="18" t="s">
        <v>42</v>
      </c>
      <c r="B51" s="22">
        <v>55</v>
      </c>
      <c r="C51" s="23" t="s">
        <v>4</v>
      </c>
      <c r="D51" s="8">
        <f>SUM(D52:D55)</f>
        <v>0</v>
      </c>
      <c r="E51" s="8">
        <f t="shared" ref="E51:H51" si="38">SUM(E52:E55)</f>
        <v>0</v>
      </c>
      <c r="F51" s="8">
        <f t="shared" si="38"/>
        <v>0</v>
      </c>
      <c r="G51" s="8">
        <f t="shared" si="38"/>
        <v>4774</v>
      </c>
      <c r="H51" s="8">
        <f t="shared" si="38"/>
        <v>0</v>
      </c>
      <c r="I51" s="8">
        <f t="shared" si="35"/>
        <v>4774</v>
      </c>
      <c r="J51" s="8">
        <f t="shared" si="36"/>
        <v>4774</v>
      </c>
    </row>
    <row r="52" spans="1:10">
      <c r="A52" s="18" t="s">
        <v>42</v>
      </c>
      <c r="B52" s="9">
        <v>5500</v>
      </c>
      <c r="C52" s="11" t="s">
        <v>16</v>
      </c>
      <c r="D52" s="8"/>
      <c r="E52" s="8"/>
      <c r="F52" s="8">
        <f>SUM(D52:E52)</f>
        <v>0</v>
      </c>
      <c r="G52" s="8">
        <v>2694</v>
      </c>
      <c r="H52" s="8"/>
      <c r="I52" s="8">
        <f t="shared" ref="I52" si="39">SUM(G52:H52)</f>
        <v>2694</v>
      </c>
      <c r="J52" s="8">
        <f t="shared" ref="J52" si="40">I52+F52</f>
        <v>2694</v>
      </c>
    </row>
    <row r="53" spans="1:10">
      <c r="A53" s="18" t="s">
        <v>42</v>
      </c>
      <c r="B53" s="9">
        <v>5503</v>
      </c>
      <c r="C53" s="11" t="s">
        <v>18</v>
      </c>
      <c r="D53" s="8"/>
      <c r="E53" s="8"/>
      <c r="F53" s="8">
        <f>SUM(D53:E53)</f>
        <v>0</v>
      </c>
      <c r="G53" s="8">
        <v>1080</v>
      </c>
      <c r="H53" s="8"/>
      <c r="I53" s="8">
        <f t="shared" si="35"/>
        <v>1080</v>
      </c>
      <c r="J53" s="8">
        <f t="shared" si="36"/>
        <v>1080</v>
      </c>
    </row>
    <row r="54" spans="1:10" s="142" customFormat="1">
      <c r="A54" s="18" t="s">
        <v>42</v>
      </c>
      <c r="B54" s="9">
        <v>5504</v>
      </c>
      <c r="C54" s="11" t="s">
        <v>19</v>
      </c>
      <c r="D54" s="8"/>
      <c r="E54" s="8"/>
      <c r="F54" s="8">
        <f>SUM(D54:E54)</f>
        <v>0</v>
      </c>
      <c r="G54" s="8">
        <v>500</v>
      </c>
      <c r="H54" s="8"/>
      <c r="I54" s="8">
        <f t="shared" ref="I54" si="41">SUM(G54:H54)</f>
        <v>500</v>
      </c>
      <c r="J54" s="8">
        <f t="shared" ref="J54" si="42">I54+F54</f>
        <v>500</v>
      </c>
    </row>
    <row r="55" spans="1:10">
      <c r="A55" s="18" t="s">
        <v>42</v>
      </c>
      <c r="B55" s="9">
        <v>5515</v>
      </c>
      <c r="C55" s="23" t="s">
        <v>24</v>
      </c>
      <c r="D55" s="8"/>
      <c r="E55" s="8"/>
      <c r="F55" s="8">
        <f>SUM(D55:E55)</f>
        <v>0</v>
      </c>
      <c r="G55" s="8">
        <v>500</v>
      </c>
      <c r="H55" s="8"/>
      <c r="I55" s="8">
        <f t="shared" si="35"/>
        <v>500</v>
      </c>
      <c r="J55" s="8">
        <f t="shared" si="36"/>
        <v>500</v>
      </c>
    </row>
    <row r="56" spans="1:10">
      <c r="A56" s="6" t="s">
        <v>57</v>
      </c>
      <c r="B56" s="7"/>
      <c r="C56" s="26"/>
      <c r="D56" s="29">
        <f>SUM(D57,D62)</f>
        <v>563005</v>
      </c>
      <c r="E56" s="29">
        <f>SUM(E57,E62)</f>
        <v>0</v>
      </c>
      <c r="F56" s="29">
        <f>SUM(D56:E56)</f>
        <v>563005</v>
      </c>
      <c r="G56" s="29">
        <f>SUM(G57,G62)</f>
        <v>0</v>
      </c>
      <c r="H56" s="29">
        <f>SUM(H57,H62)</f>
        <v>0</v>
      </c>
      <c r="I56" s="29">
        <f t="shared" ref="I56:I61" si="43">SUM(G56:H56)</f>
        <v>0</v>
      </c>
      <c r="J56" s="29">
        <f t="shared" ref="J56:J61" si="44">I56+F56</f>
        <v>563005</v>
      </c>
    </row>
    <row r="57" spans="1:10">
      <c r="A57" s="19" t="s">
        <v>8</v>
      </c>
      <c r="B57" s="19"/>
      <c r="C57" s="26" t="s">
        <v>9</v>
      </c>
      <c r="D57" s="29">
        <f>SUM(D58)</f>
        <v>3590</v>
      </c>
      <c r="E57" s="29">
        <f t="shared" ref="E57:H58" si="45">SUM(E58)</f>
        <v>0</v>
      </c>
      <c r="F57" s="29">
        <f t="shared" si="45"/>
        <v>3590</v>
      </c>
      <c r="G57" s="29">
        <f t="shared" si="45"/>
        <v>0</v>
      </c>
      <c r="H57" s="29">
        <f t="shared" si="45"/>
        <v>0</v>
      </c>
      <c r="I57" s="29">
        <f t="shared" si="43"/>
        <v>0</v>
      </c>
      <c r="J57" s="29">
        <f t="shared" si="44"/>
        <v>3590</v>
      </c>
    </row>
    <row r="58" spans="1:10">
      <c r="A58" s="20" t="s">
        <v>31</v>
      </c>
      <c r="B58" s="20"/>
      <c r="C58" s="27" t="s">
        <v>32</v>
      </c>
      <c r="D58" s="8">
        <f>SUM(D59)</f>
        <v>3590</v>
      </c>
      <c r="E58" s="8">
        <f t="shared" si="45"/>
        <v>0</v>
      </c>
      <c r="F58" s="8">
        <f t="shared" si="45"/>
        <v>3590</v>
      </c>
      <c r="G58" s="8">
        <f t="shared" si="45"/>
        <v>0</v>
      </c>
      <c r="H58" s="8">
        <f t="shared" si="45"/>
        <v>0</v>
      </c>
      <c r="I58" s="8">
        <f t="shared" si="43"/>
        <v>0</v>
      </c>
      <c r="J58" s="8">
        <f t="shared" si="44"/>
        <v>3590</v>
      </c>
    </row>
    <row r="59" spans="1:10">
      <c r="A59" s="21" t="s">
        <v>31</v>
      </c>
      <c r="B59" s="22">
        <v>50</v>
      </c>
      <c r="C59" s="23" t="s">
        <v>3</v>
      </c>
      <c r="D59" s="8">
        <f>SUM(D60:D61)</f>
        <v>3590</v>
      </c>
      <c r="E59" s="8">
        <f>SUM(E60:E61)</f>
        <v>0</v>
      </c>
      <c r="F59" s="8">
        <f>SUM(F60:F61)</f>
        <v>3590</v>
      </c>
      <c r="G59" s="8">
        <f>SUM(G60:G61)</f>
        <v>0</v>
      </c>
      <c r="H59" s="8">
        <f>SUM(H60:H61)</f>
        <v>0</v>
      </c>
      <c r="I59" s="8">
        <f t="shared" si="43"/>
        <v>0</v>
      </c>
      <c r="J59" s="8">
        <f t="shared" si="44"/>
        <v>3590</v>
      </c>
    </row>
    <row r="60" spans="1:10" ht="26.25">
      <c r="A60" s="21" t="s">
        <v>31</v>
      </c>
      <c r="B60" s="3">
        <v>5001</v>
      </c>
      <c r="C60" s="23" t="s">
        <v>12</v>
      </c>
      <c r="D60" s="8">
        <v>2679</v>
      </c>
      <c r="E60" s="8"/>
      <c r="F60" s="8">
        <f>SUM(D60:E60)</f>
        <v>2679</v>
      </c>
      <c r="G60" s="8"/>
      <c r="H60" s="8"/>
      <c r="I60" s="8">
        <f t="shared" si="43"/>
        <v>0</v>
      </c>
      <c r="J60" s="8">
        <f t="shared" si="44"/>
        <v>2679</v>
      </c>
    </row>
    <row r="61" spans="1:10" ht="26.25">
      <c r="A61" s="21" t="s">
        <v>31</v>
      </c>
      <c r="B61" s="3">
        <v>506</v>
      </c>
      <c r="C61" s="23" t="s">
        <v>15</v>
      </c>
      <c r="D61" s="8">
        <v>911</v>
      </c>
      <c r="E61" s="8"/>
      <c r="F61" s="8">
        <f>SUM(D61:E61)</f>
        <v>911</v>
      </c>
      <c r="G61" s="8"/>
      <c r="H61" s="8"/>
      <c r="I61" s="8">
        <f t="shared" si="43"/>
        <v>0</v>
      </c>
      <c r="J61" s="8">
        <f t="shared" si="44"/>
        <v>911</v>
      </c>
    </row>
    <row r="62" spans="1:10">
      <c r="A62" s="19" t="s">
        <v>45</v>
      </c>
      <c r="B62" s="19"/>
      <c r="C62" s="26" t="s">
        <v>46</v>
      </c>
      <c r="D62" s="29">
        <f>SUM(D63,D70,D74,D81,D85)</f>
        <v>559415</v>
      </c>
      <c r="E62" s="29">
        <f t="shared" ref="E62:H62" si="46">SUM(E63,E70,E74,E81,E85)</f>
        <v>0</v>
      </c>
      <c r="F62" s="29">
        <f t="shared" si="46"/>
        <v>559415</v>
      </c>
      <c r="G62" s="29">
        <f t="shared" si="46"/>
        <v>0</v>
      </c>
      <c r="H62" s="29">
        <f t="shared" si="46"/>
        <v>0</v>
      </c>
      <c r="I62" s="29">
        <f t="shared" ref="I62:I69" si="47">SUM(G62:H62)</f>
        <v>0</v>
      </c>
      <c r="J62" s="29">
        <f t="shared" ref="J62:J69" si="48">I62+F62</f>
        <v>559415</v>
      </c>
    </row>
    <row r="63" spans="1:10">
      <c r="A63" s="20" t="s">
        <v>47</v>
      </c>
      <c r="B63" s="20"/>
      <c r="C63" s="27" t="s">
        <v>48</v>
      </c>
      <c r="D63" s="8">
        <f>SUM(D64,D67)</f>
        <v>238328</v>
      </c>
      <c r="E63" s="8">
        <f t="shared" ref="E63:H63" si="49">SUM(E64,E67)</f>
        <v>0</v>
      </c>
      <c r="F63" s="8">
        <f t="shared" si="49"/>
        <v>238328</v>
      </c>
      <c r="G63" s="8">
        <f t="shared" si="49"/>
        <v>0</v>
      </c>
      <c r="H63" s="8">
        <f t="shared" si="49"/>
        <v>0</v>
      </c>
      <c r="I63" s="8">
        <f t="shared" si="47"/>
        <v>0</v>
      </c>
      <c r="J63" s="8">
        <f t="shared" si="48"/>
        <v>238328</v>
      </c>
    </row>
    <row r="64" spans="1:10">
      <c r="A64" s="21" t="s">
        <v>47</v>
      </c>
      <c r="B64" s="22">
        <v>50</v>
      </c>
      <c r="C64" s="23" t="s">
        <v>3</v>
      </c>
      <c r="D64" s="8">
        <f>SUM(D65:D66)</f>
        <v>224876</v>
      </c>
      <c r="E64" s="8">
        <f t="shared" ref="E64:H64" si="50">SUM(E65:E66)</f>
        <v>0</v>
      </c>
      <c r="F64" s="8">
        <f t="shared" ref="F64:F69" si="51">SUM(D64:E64)</f>
        <v>224876</v>
      </c>
      <c r="G64" s="8">
        <f t="shared" si="50"/>
        <v>0</v>
      </c>
      <c r="H64" s="8">
        <f t="shared" si="50"/>
        <v>0</v>
      </c>
      <c r="I64" s="8">
        <f t="shared" si="47"/>
        <v>0</v>
      </c>
      <c r="J64" s="8">
        <f t="shared" si="48"/>
        <v>224876</v>
      </c>
    </row>
    <row r="65" spans="1:10">
      <c r="A65" s="21" t="s">
        <v>47</v>
      </c>
      <c r="B65" s="3">
        <v>5002</v>
      </c>
      <c r="C65" s="23" t="s">
        <v>13</v>
      </c>
      <c r="D65" s="8">
        <v>167750</v>
      </c>
      <c r="E65" s="8"/>
      <c r="F65" s="8">
        <f t="shared" si="51"/>
        <v>167750</v>
      </c>
      <c r="G65" s="8"/>
      <c r="H65" s="8"/>
      <c r="I65" s="8">
        <f t="shared" si="47"/>
        <v>0</v>
      </c>
      <c r="J65" s="8">
        <f t="shared" si="48"/>
        <v>167750</v>
      </c>
    </row>
    <row r="66" spans="1:10" ht="26.25">
      <c r="A66" s="21" t="s">
        <v>47</v>
      </c>
      <c r="B66" s="3">
        <v>506</v>
      </c>
      <c r="C66" s="23" t="s">
        <v>15</v>
      </c>
      <c r="D66" s="8">
        <v>57126</v>
      </c>
      <c r="E66" s="8"/>
      <c r="F66" s="8">
        <f t="shared" si="51"/>
        <v>57126</v>
      </c>
      <c r="G66" s="8"/>
      <c r="H66" s="8"/>
      <c r="I66" s="8">
        <f t="shared" si="47"/>
        <v>0</v>
      </c>
      <c r="J66" s="8">
        <f t="shared" si="48"/>
        <v>57126</v>
      </c>
    </row>
    <row r="67" spans="1:10">
      <c r="A67" s="21" t="s">
        <v>47</v>
      </c>
      <c r="B67" s="22">
        <v>55</v>
      </c>
      <c r="C67" s="23" t="s">
        <v>4</v>
      </c>
      <c r="D67" s="8">
        <f>SUM(D68:D69)</f>
        <v>13452</v>
      </c>
      <c r="E67" s="8">
        <f>SUM(E68:E69)</f>
        <v>0</v>
      </c>
      <c r="F67" s="8">
        <f t="shared" si="51"/>
        <v>13452</v>
      </c>
      <c r="G67" s="8">
        <f>SUM(G68:G69)</f>
        <v>0</v>
      </c>
      <c r="H67" s="8">
        <f>SUM(H68:H69)</f>
        <v>0</v>
      </c>
      <c r="I67" s="8">
        <f t="shared" si="47"/>
        <v>0</v>
      </c>
      <c r="J67" s="8">
        <f t="shared" si="48"/>
        <v>13452</v>
      </c>
    </row>
    <row r="68" spans="1:10">
      <c r="A68" s="21" t="s">
        <v>47</v>
      </c>
      <c r="B68" s="3">
        <v>5504</v>
      </c>
      <c r="C68" s="23" t="s">
        <v>19</v>
      </c>
      <c r="D68" s="8">
        <v>12706</v>
      </c>
      <c r="E68" s="8"/>
      <c r="F68" s="8">
        <f t="shared" si="51"/>
        <v>12706</v>
      </c>
      <c r="G68" s="8"/>
      <c r="H68" s="8"/>
      <c r="I68" s="8">
        <f t="shared" si="47"/>
        <v>0</v>
      </c>
      <c r="J68" s="8">
        <f t="shared" si="48"/>
        <v>12706</v>
      </c>
    </row>
    <row r="69" spans="1:10">
      <c r="A69" s="21" t="s">
        <v>47</v>
      </c>
      <c r="B69" s="3">
        <v>5515</v>
      </c>
      <c r="C69" s="23" t="s">
        <v>24</v>
      </c>
      <c r="D69" s="8">
        <v>746</v>
      </c>
      <c r="E69" s="8"/>
      <c r="F69" s="8">
        <f t="shared" si="51"/>
        <v>746</v>
      </c>
      <c r="G69" s="8"/>
      <c r="H69" s="8"/>
      <c r="I69" s="8">
        <f t="shared" si="47"/>
        <v>0</v>
      </c>
      <c r="J69" s="8">
        <f t="shared" si="48"/>
        <v>746</v>
      </c>
    </row>
    <row r="70" spans="1:10">
      <c r="A70" s="20" t="s">
        <v>60</v>
      </c>
      <c r="B70" s="20"/>
      <c r="C70" s="27" t="s">
        <v>61</v>
      </c>
      <c r="D70" s="8">
        <f>SUM(D71)</f>
        <v>71424</v>
      </c>
      <c r="E70" s="8">
        <f t="shared" ref="E70:H70" si="52">SUM(E71)</f>
        <v>0</v>
      </c>
      <c r="F70" s="8">
        <f t="shared" si="52"/>
        <v>71424</v>
      </c>
      <c r="G70" s="8">
        <f t="shared" si="52"/>
        <v>0</v>
      </c>
      <c r="H70" s="8">
        <f t="shared" si="52"/>
        <v>0</v>
      </c>
      <c r="I70" s="8">
        <f t="shared" ref="I70:I73" si="53">SUM(G70:H70)</f>
        <v>0</v>
      </c>
      <c r="J70" s="8">
        <f t="shared" ref="J70:J73" si="54">I70+F70</f>
        <v>71424</v>
      </c>
    </row>
    <row r="71" spans="1:10">
      <c r="A71" s="21" t="s">
        <v>60</v>
      </c>
      <c r="B71" s="22">
        <v>50</v>
      </c>
      <c r="C71" s="23" t="s">
        <v>3</v>
      </c>
      <c r="D71" s="8">
        <f>SUM(D72:D73)</f>
        <v>71424</v>
      </c>
      <c r="E71" s="8">
        <f>SUM(E72:E73)</f>
        <v>0</v>
      </c>
      <c r="F71" s="8">
        <f t="shared" ref="F71:F80" si="55">SUM(D71:E71)</f>
        <v>71424</v>
      </c>
      <c r="G71" s="8">
        <f>SUM(G72:G73)</f>
        <v>0</v>
      </c>
      <c r="H71" s="8">
        <f>SUM(H72:H73)</f>
        <v>0</v>
      </c>
      <c r="I71" s="8">
        <f t="shared" si="53"/>
        <v>0</v>
      </c>
      <c r="J71" s="8">
        <f t="shared" si="54"/>
        <v>71424</v>
      </c>
    </row>
    <row r="72" spans="1:10">
      <c r="A72" s="21" t="s">
        <v>60</v>
      </c>
      <c r="B72" s="3">
        <v>5002</v>
      </c>
      <c r="C72" s="23" t="s">
        <v>13</v>
      </c>
      <c r="D72" s="8">
        <v>53301</v>
      </c>
      <c r="E72" s="8"/>
      <c r="F72" s="8">
        <f t="shared" si="55"/>
        <v>53301</v>
      </c>
      <c r="G72" s="8"/>
      <c r="H72" s="8"/>
      <c r="I72" s="8">
        <f t="shared" si="53"/>
        <v>0</v>
      </c>
      <c r="J72" s="8">
        <f t="shared" si="54"/>
        <v>53301</v>
      </c>
    </row>
    <row r="73" spans="1:10" ht="26.25">
      <c r="A73" s="21" t="s">
        <v>60</v>
      </c>
      <c r="B73" s="3">
        <v>506</v>
      </c>
      <c r="C73" s="23" t="s">
        <v>15</v>
      </c>
      <c r="D73" s="8">
        <v>18123</v>
      </c>
      <c r="E73" s="8"/>
      <c r="F73" s="8">
        <f t="shared" si="55"/>
        <v>18123</v>
      </c>
      <c r="G73" s="8"/>
      <c r="H73" s="8"/>
      <c r="I73" s="8">
        <f t="shared" si="53"/>
        <v>0</v>
      </c>
      <c r="J73" s="8">
        <f t="shared" si="54"/>
        <v>18123</v>
      </c>
    </row>
    <row r="74" spans="1:10">
      <c r="A74" s="20" t="s">
        <v>49</v>
      </c>
      <c r="B74" s="20"/>
      <c r="C74" s="27" t="s">
        <v>50</v>
      </c>
      <c r="D74" s="8">
        <f>SUM(D75,D78)</f>
        <v>229630</v>
      </c>
      <c r="E74" s="8">
        <f>SUM(E75,E78)</f>
        <v>0</v>
      </c>
      <c r="F74" s="8">
        <f t="shared" si="55"/>
        <v>229630</v>
      </c>
      <c r="G74" s="8">
        <f>SUM(G75,G78)</f>
        <v>0</v>
      </c>
      <c r="H74" s="8">
        <f>SUM(H75,H78)</f>
        <v>0</v>
      </c>
      <c r="I74" s="8">
        <f t="shared" ref="I74:I80" si="56">SUM(G74:H74)</f>
        <v>0</v>
      </c>
      <c r="J74" s="8">
        <f t="shared" ref="J74:J80" si="57">I74+F74</f>
        <v>229630</v>
      </c>
    </row>
    <row r="75" spans="1:10">
      <c r="A75" s="21" t="s">
        <v>49</v>
      </c>
      <c r="B75" s="22">
        <v>50</v>
      </c>
      <c r="C75" s="23" t="s">
        <v>3</v>
      </c>
      <c r="D75" s="8">
        <f>SUM(D76:D77)</f>
        <v>225590</v>
      </c>
      <c r="E75" s="8">
        <f>SUM(E76:E77)</f>
        <v>0</v>
      </c>
      <c r="F75" s="8">
        <f t="shared" si="55"/>
        <v>225590</v>
      </c>
      <c r="G75" s="8">
        <f>SUM(G76:G77)</f>
        <v>0</v>
      </c>
      <c r="H75" s="8">
        <f>SUM(H76:H77)</f>
        <v>0</v>
      </c>
      <c r="I75" s="8">
        <f t="shared" si="56"/>
        <v>0</v>
      </c>
      <c r="J75" s="8">
        <f t="shared" si="57"/>
        <v>225590</v>
      </c>
    </row>
    <row r="76" spans="1:10">
      <c r="A76" s="21" t="s">
        <v>49</v>
      </c>
      <c r="B76" s="3">
        <v>5002</v>
      </c>
      <c r="C76" s="23" t="s">
        <v>13</v>
      </c>
      <c r="D76" s="8">
        <v>168350</v>
      </c>
      <c r="E76" s="8"/>
      <c r="F76" s="8">
        <f t="shared" si="55"/>
        <v>168350</v>
      </c>
      <c r="G76" s="8"/>
      <c r="H76" s="8"/>
      <c r="I76" s="8">
        <f t="shared" si="56"/>
        <v>0</v>
      </c>
      <c r="J76" s="8">
        <f t="shared" si="57"/>
        <v>168350</v>
      </c>
    </row>
    <row r="77" spans="1:10" ht="26.25">
      <c r="A77" s="21" t="s">
        <v>49</v>
      </c>
      <c r="B77" s="3">
        <v>506</v>
      </c>
      <c r="C77" s="23" t="s">
        <v>15</v>
      </c>
      <c r="D77" s="8">
        <v>57240</v>
      </c>
      <c r="E77" s="8"/>
      <c r="F77" s="8">
        <f t="shared" si="55"/>
        <v>57240</v>
      </c>
      <c r="G77" s="8"/>
      <c r="H77" s="8"/>
      <c r="I77" s="8">
        <f t="shared" si="56"/>
        <v>0</v>
      </c>
      <c r="J77" s="8">
        <f t="shared" si="57"/>
        <v>57240</v>
      </c>
    </row>
    <row r="78" spans="1:10">
      <c r="A78" s="21" t="s">
        <v>49</v>
      </c>
      <c r="B78" s="22">
        <v>55</v>
      </c>
      <c r="C78" s="23" t="s">
        <v>4</v>
      </c>
      <c r="D78" s="8">
        <f>SUM(D79:D80)</f>
        <v>4040</v>
      </c>
      <c r="E78" s="8">
        <f>SUM(E79:E80)</f>
        <v>0</v>
      </c>
      <c r="F78" s="8">
        <f t="shared" si="55"/>
        <v>4040</v>
      </c>
      <c r="G78" s="8">
        <f>SUM(G79:G80)</f>
        <v>0</v>
      </c>
      <c r="H78" s="8">
        <f>SUM(H79:H80)</f>
        <v>0</v>
      </c>
      <c r="I78" s="8">
        <f t="shared" si="56"/>
        <v>0</v>
      </c>
      <c r="J78" s="8">
        <f t="shared" si="57"/>
        <v>4040</v>
      </c>
    </row>
    <row r="79" spans="1:10" ht="26.25">
      <c r="A79" s="21" t="s">
        <v>49</v>
      </c>
      <c r="B79" s="3">
        <v>5511</v>
      </c>
      <c r="C79" s="23" t="s">
        <v>20</v>
      </c>
      <c r="D79" s="8">
        <v>1290</v>
      </c>
      <c r="E79" s="8"/>
      <c r="F79" s="8">
        <f t="shared" si="55"/>
        <v>1290</v>
      </c>
      <c r="G79" s="8"/>
      <c r="H79" s="8"/>
      <c r="I79" s="8">
        <f t="shared" si="56"/>
        <v>0</v>
      </c>
      <c r="J79" s="8">
        <f t="shared" si="57"/>
        <v>1290</v>
      </c>
    </row>
    <row r="80" spans="1:10">
      <c r="A80" s="21" t="s">
        <v>49</v>
      </c>
      <c r="B80" s="3">
        <v>5524</v>
      </c>
      <c r="C80" s="23" t="s">
        <v>26</v>
      </c>
      <c r="D80" s="8">
        <v>2750</v>
      </c>
      <c r="E80" s="8"/>
      <c r="F80" s="8">
        <f t="shared" si="55"/>
        <v>2750</v>
      </c>
      <c r="G80" s="8"/>
      <c r="H80" s="8"/>
      <c r="I80" s="8">
        <f t="shared" si="56"/>
        <v>0</v>
      </c>
      <c r="J80" s="8">
        <f t="shared" si="57"/>
        <v>2750</v>
      </c>
    </row>
    <row r="81" spans="1:10" ht="26.25">
      <c r="A81" s="20" t="s">
        <v>62</v>
      </c>
      <c r="B81" s="20"/>
      <c r="C81" s="27" t="s">
        <v>63</v>
      </c>
      <c r="D81" s="8">
        <f>SUM(D82)</f>
        <v>11603</v>
      </c>
      <c r="E81" s="8">
        <f t="shared" ref="E81:H81" si="58">SUM(E82)</f>
        <v>0</v>
      </c>
      <c r="F81" s="8">
        <f t="shared" si="58"/>
        <v>11603</v>
      </c>
      <c r="G81" s="8">
        <f t="shared" si="58"/>
        <v>0</v>
      </c>
      <c r="H81" s="8">
        <f t="shared" si="58"/>
        <v>0</v>
      </c>
      <c r="I81" s="8">
        <f t="shared" ref="I81:I84" si="59">SUM(G81:H81)</f>
        <v>0</v>
      </c>
      <c r="J81" s="8">
        <f t="shared" ref="J81:J84" si="60">I81+F81</f>
        <v>11603</v>
      </c>
    </row>
    <row r="82" spans="1:10">
      <c r="A82" s="21" t="s">
        <v>62</v>
      </c>
      <c r="B82" s="22">
        <v>50</v>
      </c>
      <c r="C82" s="23" t="s">
        <v>3</v>
      </c>
      <c r="D82" s="8">
        <f>SUM(D83:D84)</f>
        <v>11603</v>
      </c>
      <c r="E82" s="8">
        <f t="shared" ref="E82:H82" si="61">SUM(E83:E84)</f>
        <v>0</v>
      </c>
      <c r="F82" s="8">
        <f>SUM(D82:E82)</f>
        <v>11603</v>
      </c>
      <c r="G82" s="8">
        <f t="shared" si="61"/>
        <v>0</v>
      </c>
      <c r="H82" s="8">
        <f t="shared" si="61"/>
        <v>0</v>
      </c>
      <c r="I82" s="8">
        <f t="shared" si="59"/>
        <v>0</v>
      </c>
      <c r="J82" s="8">
        <f t="shared" si="60"/>
        <v>11603</v>
      </c>
    </row>
    <row r="83" spans="1:10">
      <c r="A83" s="21" t="s">
        <v>62</v>
      </c>
      <c r="B83" s="3">
        <v>5002</v>
      </c>
      <c r="C83" s="23" t="s">
        <v>13</v>
      </c>
      <c r="D83" s="8">
        <v>8659</v>
      </c>
      <c r="E83" s="8"/>
      <c r="F83" s="8">
        <f>SUM(D83:E83)</f>
        <v>8659</v>
      </c>
      <c r="G83" s="8"/>
      <c r="H83" s="8"/>
      <c r="I83" s="8">
        <f t="shared" si="59"/>
        <v>0</v>
      </c>
      <c r="J83" s="8">
        <f t="shared" si="60"/>
        <v>8659</v>
      </c>
    </row>
    <row r="84" spans="1:10" ht="26.25">
      <c r="A84" s="21" t="s">
        <v>62</v>
      </c>
      <c r="B84" s="3">
        <v>506</v>
      </c>
      <c r="C84" s="23" t="s">
        <v>15</v>
      </c>
      <c r="D84" s="8">
        <v>2944</v>
      </c>
      <c r="E84" s="8"/>
      <c r="F84" s="8">
        <f>SUM(D84:E84)</f>
        <v>2944</v>
      </c>
      <c r="G84" s="8"/>
      <c r="H84" s="8"/>
      <c r="I84" s="8">
        <f t="shared" si="59"/>
        <v>0</v>
      </c>
      <c r="J84" s="8">
        <f t="shared" si="60"/>
        <v>2944</v>
      </c>
    </row>
    <row r="85" spans="1:10" ht="26.25">
      <c r="A85" s="20" t="s">
        <v>115</v>
      </c>
      <c r="B85" s="20"/>
      <c r="C85" s="27" t="s">
        <v>116</v>
      </c>
      <c r="D85" s="8">
        <f>SUM(D86)</f>
        <v>8430</v>
      </c>
      <c r="E85" s="8">
        <f t="shared" ref="E85:H85" si="62">SUM(E86)</f>
        <v>0</v>
      </c>
      <c r="F85" s="8">
        <f t="shared" si="62"/>
        <v>8430</v>
      </c>
      <c r="G85" s="8">
        <f t="shared" si="62"/>
        <v>0</v>
      </c>
      <c r="H85" s="8">
        <f t="shared" si="62"/>
        <v>0</v>
      </c>
      <c r="I85" s="8">
        <f t="shared" ref="I85" si="63">SUM(G85:H85)</f>
        <v>0</v>
      </c>
      <c r="J85" s="8">
        <f t="shared" ref="J85:J88" si="64">I85+F85</f>
        <v>8430</v>
      </c>
    </row>
    <row r="86" spans="1:10">
      <c r="A86" s="21" t="s">
        <v>64</v>
      </c>
      <c r="B86" s="22">
        <v>50</v>
      </c>
      <c r="C86" s="23" t="s">
        <v>3</v>
      </c>
      <c r="D86" s="8">
        <f>SUM(D87:D88)</f>
        <v>8430</v>
      </c>
      <c r="E86" s="8">
        <f t="shared" ref="E86:H86" si="65">SUM(E87:E88)</f>
        <v>0</v>
      </c>
      <c r="F86" s="8">
        <f>SUM(D86:E86)</f>
        <v>8430</v>
      </c>
      <c r="G86" s="8">
        <f t="shared" si="65"/>
        <v>0</v>
      </c>
      <c r="H86" s="8">
        <f t="shared" si="65"/>
        <v>0</v>
      </c>
      <c r="I86" s="8">
        <f t="shared" ref="I86:I88" si="66">SUM(G86:H86)</f>
        <v>0</v>
      </c>
      <c r="J86" s="8">
        <f t="shared" si="64"/>
        <v>8430</v>
      </c>
    </row>
    <row r="87" spans="1:10">
      <c r="A87" s="21" t="s">
        <v>64</v>
      </c>
      <c r="B87" s="3">
        <v>5002</v>
      </c>
      <c r="C87" s="23" t="s">
        <v>13</v>
      </c>
      <c r="D87" s="8">
        <v>6291</v>
      </c>
      <c r="E87" s="8"/>
      <c r="F87" s="8">
        <f>SUM(D87:E87)</f>
        <v>6291</v>
      </c>
      <c r="G87" s="8"/>
      <c r="H87" s="8"/>
      <c r="I87" s="8">
        <f t="shared" si="66"/>
        <v>0</v>
      </c>
      <c r="J87" s="8">
        <f t="shared" si="64"/>
        <v>6291</v>
      </c>
    </row>
    <row r="88" spans="1:10" ht="26.25">
      <c r="A88" s="21" t="s">
        <v>64</v>
      </c>
      <c r="B88" s="3">
        <v>506</v>
      </c>
      <c r="C88" s="23" t="s">
        <v>15</v>
      </c>
      <c r="D88" s="8">
        <v>2139</v>
      </c>
      <c r="E88" s="8"/>
      <c r="F88" s="8">
        <f>SUM(D88:E88)</f>
        <v>2139</v>
      </c>
      <c r="G88" s="8"/>
      <c r="H88" s="8"/>
      <c r="I88" s="8">
        <f t="shared" si="66"/>
        <v>0</v>
      </c>
      <c r="J88" s="8">
        <f t="shared" si="64"/>
        <v>2139</v>
      </c>
    </row>
    <row r="89" spans="1:10">
      <c r="A89" s="12" t="s">
        <v>65</v>
      </c>
      <c r="B89" s="13"/>
      <c r="C89" s="24"/>
      <c r="D89" s="29">
        <f>SUM(D90,D95)</f>
        <v>105937</v>
      </c>
      <c r="E89" s="29">
        <f t="shared" ref="E89:H89" si="67">SUM(E90,E95)</f>
        <v>0</v>
      </c>
      <c r="F89" s="29">
        <f t="shared" si="67"/>
        <v>105937</v>
      </c>
      <c r="G89" s="29">
        <f t="shared" si="67"/>
        <v>40526</v>
      </c>
      <c r="H89" s="29">
        <f t="shared" si="67"/>
        <v>0</v>
      </c>
      <c r="I89" s="29">
        <f t="shared" ref="I89:I93" si="68">SUM(G89:H89)</f>
        <v>40526</v>
      </c>
      <c r="J89" s="29">
        <f t="shared" ref="J89:J93" si="69">I89+F89</f>
        <v>146463</v>
      </c>
    </row>
    <row r="90" spans="1:10">
      <c r="A90" s="14" t="s">
        <v>8</v>
      </c>
      <c r="B90" s="14"/>
      <c r="C90" s="24" t="s">
        <v>9</v>
      </c>
      <c r="D90" s="29">
        <f>SUM(D91)</f>
        <v>2939</v>
      </c>
      <c r="E90" s="29">
        <f t="shared" ref="E90:H91" si="70">SUM(E91)</f>
        <v>0</v>
      </c>
      <c r="F90" s="29">
        <f t="shared" si="70"/>
        <v>2939</v>
      </c>
      <c r="G90" s="29">
        <f t="shared" si="70"/>
        <v>0</v>
      </c>
      <c r="H90" s="29">
        <f t="shared" si="70"/>
        <v>0</v>
      </c>
      <c r="I90" s="29">
        <f t="shared" si="68"/>
        <v>0</v>
      </c>
      <c r="J90" s="29">
        <f t="shared" si="69"/>
        <v>2939</v>
      </c>
    </row>
    <row r="91" spans="1:10">
      <c r="A91" s="16" t="s">
        <v>31</v>
      </c>
      <c r="B91" s="16"/>
      <c r="C91" s="25" t="s">
        <v>32</v>
      </c>
      <c r="D91" s="8">
        <f>SUM(D92)</f>
        <v>2939</v>
      </c>
      <c r="E91" s="8">
        <f t="shared" si="70"/>
        <v>0</v>
      </c>
      <c r="F91" s="8">
        <f t="shared" si="70"/>
        <v>2939</v>
      </c>
      <c r="G91" s="8">
        <f t="shared" si="70"/>
        <v>0</v>
      </c>
      <c r="H91" s="8">
        <f t="shared" si="70"/>
        <v>0</v>
      </c>
      <c r="I91" s="8">
        <f t="shared" si="68"/>
        <v>0</v>
      </c>
      <c r="J91" s="8">
        <f t="shared" si="69"/>
        <v>2939</v>
      </c>
    </row>
    <row r="92" spans="1:10">
      <c r="A92" s="18" t="s">
        <v>31</v>
      </c>
      <c r="B92" s="10">
        <v>50</v>
      </c>
      <c r="C92" s="11" t="s">
        <v>3</v>
      </c>
      <c r="D92" s="8">
        <f>SUM(D93:D94)</f>
        <v>2939</v>
      </c>
      <c r="E92" s="8">
        <f t="shared" ref="E92:H92" si="71">SUM(E93:E94)</f>
        <v>0</v>
      </c>
      <c r="F92" s="8">
        <f t="shared" si="71"/>
        <v>2939</v>
      </c>
      <c r="G92" s="8">
        <f t="shared" si="71"/>
        <v>0</v>
      </c>
      <c r="H92" s="8">
        <f t="shared" si="71"/>
        <v>0</v>
      </c>
      <c r="I92" s="8">
        <f t="shared" si="68"/>
        <v>0</v>
      </c>
      <c r="J92" s="8">
        <f t="shared" si="69"/>
        <v>2939</v>
      </c>
    </row>
    <row r="93" spans="1:10" ht="26.25">
      <c r="A93" s="18" t="s">
        <v>31</v>
      </c>
      <c r="B93" s="9">
        <v>5001</v>
      </c>
      <c r="C93" s="11" t="s">
        <v>12</v>
      </c>
      <c r="D93" s="8">
        <v>2193</v>
      </c>
      <c r="E93" s="8"/>
      <c r="F93" s="8">
        <f>SUM(D93:E93)</f>
        <v>2193</v>
      </c>
      <c r="G93" s="8"/>
      <c r="H93" s="8"/>
      <c r="I93" s="8">
        <f t="shared" si="68"/>
        <v>0</v>
      </c>
      <c r="J93" s="8">
        <f t="shared" si="69"/>
        <v>2193</v>
      </c>
    </row>
    <row r="94" spans="1:10" ht="26.25">
      <c r="A94" s="18" t="s">
        <v>31</v>
      </c>
      <c r="B94" s="9">
        <v>506</v>
      </c>
      <c r="C94" s="11" t="s">
        <v>15</v>
      </c>
      <c r="D94" s="8">
        <v>746</v>
      </c>
      <c r="E94" s="8"/>
      <c r="F94" s="8">
        <f>SUM(D94:E94)</f>
        <v>746</v>
      </c>
      <c r="G94" s="8"/>
      <c r="H94" s="8"/>
      <c r="I94" s="8">
        <f t="shared" ref="I94" si="72">SUM(G94:H94)</f>
        <v>0</v>
      </c>
      <c r="J94" s="8">
        <f t="shared" ref="J94" si="73">I94+F94</f>
        <v>746</v>
      </c>
    </row>
    <row r="95" spans="1:10">
      <c r="A95" s="14" t="s">
        <v>44</v>
      </c>
      <c r="B95" s="14"/>
      <c r="C95" s="24" t="s">
        <v>66</v>
      </c>
      <c r="D95" s="29">
        <f>SUM(D96,D106,D114,D117,D122,D128,D141)</f>
        <v>102998</v>
      </c>
      <c r="E95" s="29">
        <f t="shared" ref="E95:I95" si="74">SUM(E96,E106,E114,E117,E122,E128,E141)</f>
        <v>0</v>
      </c>
      <c r="F95" s="29">
        <f t="shared" si="74"/>
        <v>102998</v>
      </c>
      <c r="G95" s="29">
        <f t="shared" si="74"/>
        <v>40526</v>
      </c>
      <c r="H95" s="29">
        <f t="shared" si="74"/>
        <v>0</v>
      </c>
      <c r="I95" s="29">
        <f t="shared" si="74"/>
        <v>40526</v>
      </c>
      <c r="J95" s="29">
        <f t="shared" ref="J95" si="75">I95+F95</f>
        <v>143524</v>
      </c>
    </row>
    <row r="96" spans="1:10" ht="26.25">
      <c r="A96" s="15" t="s">
        <v>58</v>
      </c>
      <c r="B96" s="16"/>
      <c r="C96" s="25" t="s">
        <v>59</v>
      </c>
      <c r="D96" s="8">
        <f>SUM(D97,D100,D104)</f>
        <v>69457</v>
      </c>
      <c r="E96" s="8">
        <f t="shared" ref="E96:H96" si="76">SUM(E97,E100,E104)</f>
        <v>0</v>
      </c>
      <c r="F96" s="8">
        <f t="shared" si="76"/>
        <v>69457</v>
      </c>
      <c r="G96" s="8">
        <f t="shared" si="76"/>
        <v>2201</v>
      </c>
      <c r="H96" s="8">
        <f t="shared" si="76"/>
        <v>0</v>
      </c>
      <c r="I96" s="8">
        <f t="shared" ref="I96:I103" si="77">SUM(G96:H96)</f>
        <v>2201</v>
      </c>
      <c r="J96" s="8">
        <f t="shared" ref="J96:J103" si="78">I96+F96</f>
        <v>71658</v>
      </c>
    </row>
    <row r="97" spans="1:10">
      <c r="A97" s="17" t="s">
        <v>58</v>
      </c>
      <c r="B97" s="10">
        <v>50</v>
      </c>
      <c r="C97" s="11" t="s">
        <v>3</v>
      </c>
      <c r="D97" s="8">
        <f>SUM(D98:D99)</f>
        <v>6079</v>
      </c>
      <c r="E97" s="8">
        <f t="shared" ref="E97:H97" si="79">SUM(E98:E99)</f>
        <v>0</v>
      </c>
      <c r="F97" s="8">
        <f t="shared" si="79"/>
        <v>6079</v>
      </c>
      <c r="G97" s="8">
        <f t="shared" si="79"/>
        <v>1686</v>
      </c>
      <c r="H97" s="8">
        <f t="shared" si="79"/>
        <v>0</v>
      </c>
      <c r="I97" s="8">
        <f t="shared" si="77"/>
        <v>1686</v>
      </c>
      <c r="J97" s="8">
        <f t="shared" si="78"/>
        <v>7765</v>
      </c>
    </row>
    <row r="98" spans="1:10">
      <c r="A98" s="17" t="s">
        <v>58</v>
      </c>
      <c r="B98" s="9">
        <v>5002</v>
      </c>
      <c r="C98" s="11" t="s">
        <v>13</v>
      </c>
      <c r="D98" s="8">
        <v>4536</v>
      </c>
      <c r="E98" s="8"/>
      <c r="F98" s="8">
        <f>SUM(D98:E98)</f>
        <v>4536</v>
      </c>
      <c r="G98" s="8">
        <v>1258</v>
      </c>
      <c r="H98" s="8"/>
      <c r="I98" s="8">
        <f t="shared" si="77"/>
        <v>1258</v>
      </c>
      <c r="J98" s="8">
        <f t="shared" si="78"/>
        <v>5794</v>
      </c>
    </row>
    <row r="99" spans="1:10" ht="26.25">
      <c r="A99" s="17" t="s">
        <v>58</v>
      </c>
      <c r="B99" s="9">
        <v>506</v>
      </c>
      <c r="C99" s="11" t="s">
        <v>15</v>
      </c>
      <c r="D99" s="8">
        <v>1543</v>
      </c>
      <c r="E99" s="8"/>
      <c r="F99" s="8">
        <f>SUM(D99:E99)</f>
        <v>1543</v>
      </c>
      <c r="G99" s="8">
        <v>428</v>
      </c>
      <c r="H99" s="8"/>
      <c r="I99" s="8">
        <f t="shared" si="77"/>
        <v>428</v>
      </c>
      <c r="J99" s="8">
        <f t="shared" si="78"/>
        <v>1971</v>
      </c>
    </row>
    <row r="100" spans="1:10">
      <c r="A100" s="17" t="s">
        <v>58</v>
      </c>
      <c r="B100" s="10">
        <v>55</v>
      </c>
      <c r="C100" s="11" t="s">
        <v>4</v>
      </c>
      <c r="D100" s="8">
        <f>SUM(D101:D103)</f>
        <v>3378</v>
      </c>
      <c r="E100" s="8">
        <f t="shared" ref="E100:H100" si="80">SUM(E101:E103)</f>
        <v>0</v>
      </c>
      <c r="F100" s="8">
        <f t="shared" si="80"/>
        <v>3378</v>
      </c>
      <c r="G100" s="8">
        <f t="shared" si="80"/>
        <v>515</v>
      </c>
      <c r="H100" s="8">
        <f t="shared" si="80"/>
        <v>0</v>
      </c>
      <c r="I100" s="8">
        <f t="shared" si="77"/>
        <v>515</v>
      </c>
      <c r="J100" s="8">
        <f t="shared" si="78"/>
        <v>3893</v>
      </c>
    </row>
    <row r="101" spans="1:10">
      <c r="A101" s="17" t="s">
        <v>58</v>
      </c>
      <c r="B101" s="9">
        <v>5500</v>
      </c>
      <c r="C101" s="11" t="s">
        <v>16</v>
      </c>
      <c r="D101" s="8"/>
      <c r="E101" s="8"/>
      <c r="F101" s="8">
        <f>SUM(D101:E101)</f>
        <v>0</v>
      </c>
      <c r="G101" s="8">
        <v>1</v>
      </c>
      <c r="H101" s="8"/>
      <c r="I101" s="8">
        <f t="shared" si="77"/>
        <v>1</v>
      </c>
      <c r="J101" s="8">
        <f t="shared" si="78"/>
        <v>1</v>
      </c>
    </row>
    <row r="102" spans="1:10">
      <c r="A102" s="17" t="s">
        <v>58</v>
      </c>
      <c r="B102" s="9">
        <v>5503</v>
      </c>
      <c r="C102" s="11" t="s">
        <v>18</v>
      </c>
      <c r="D102" s="8"/>
      <c r="E102" s="8"/>
      <c r="F102" s="8">
        <f>SUM(D102:E102)</f>
        <v>0</v>
      </c>
      <c r="G102" s="8">
        <v>250</v>
      </c>
      <c r="H102" s="8"/>
      <c r="I102" s="8">
        <f t="shared" si="77"/>
        <v>250</v>
      </c>
      <c r="J102" s="8">
        <f t="shared" si="78"/>
        <v>250</v>
      </c>
    </row>
    <row r="103" spans="1:10" ht="26.25">
      <c r="A103" s="17" t="s">
        <v>58</v>
      </c>
      <c r="B103" s="9">
        <v>5525</v>
      </c>
      <c r="C103" s="11" t="s">
        <v>33</v>
      </c>
      <c r="D103" s="8">
        <v>3378</v>
      </c>
      <c r="E103" s="8"/>
      <c r="F103" s="8">
        <f>SUM(D103:E103)</f>
        <v>3378</v>
      </c>
      <c r="G103" s="8">
        <v>264</v>
      </c>
      <c r="H103" s="8"/>
      <c r="I103" s="8">
        <f t="shared" si="77"/>
        <v>264</v>
      </c>
      <c r="J103" s="8">
        <f t="shared" si="78"/>
        <v>3642</v>
      </c>
    </row>
    <row r="104" spans="1:10">
      <c r="A104" s="17" t="s">
        <v>58</v>
      </c>
      <c r="B104" s="10">
        <v>4</v>
      </c>
      <c r="C104" s="11" t="s">
        <v>6</v>
      </c>
      <c r="D104" s="8">
        <f>SUM(D105)</f>
        <v>60000</v>
      </c>
      <c r="E104" s="8">
        <f t="shared" ref="E104:H104" si="81">SUM(E105)</f>
        <v>0</v>
      </c>
      <c r="F104" s="8">
        <f t="shared" si="81"/>
        <v>60000</v>
      </c>
      <c r="G104" s="8">
        <f t="shared" si="81"/>
        <v>0</v>
      </c>
      <c r="H104" s="8">
        <f t="shared" si="81"/>
        <v>0</v>
      </c>
      <c r="I104" s="8">
        <f t="shared" ref="I104:I111" si="82">SUM(G104:H104)</f>
        <v>0</v>
      </c>
      <c r="J104" s="8">
        <f t="shared" ref="J104:J111" si="83">I104+F104</f>
        <v>60000</v>
      </c>
    </row>
    <row r="105" spans="1:10">
      <c r="A105" s="17" t="s">
        <v>58</v>
      </c>
      <c r="B105" s="9" t="s">
        <v>27</v>
      </c>
      <c r="C105" s="11" t="s">
        <v>28</v>
      </c>
      <c r="D105" s="8">
        <v>60000</v>
      </c>
      <c r="E105" s="8"/>
      <c r="F105" s="8">
        <f>SUM(D105:E105)</f>
        <v>60000</v>
      </c>
      <c r="G105" s="8"/>
      <c r="H105" s="8"/>
      <c r="I105" s="8">
        <f t="shared" si="82"/>
        <v>0</v>
      </c>
      <c r="J105" s="8">
        <f t="shared" si="83"/>
        <v>60000</v>
      </c>
    </row>
    <row r="106" spans="1:10" ht="26.25">
      <c r="A106" s="15" t="s">
        <v>67</v>
      </c>
      <c r="B106" s="16"/>
      <c r="C106" s="25" t="s">
        <v>68</v>
      </c>
      <c r="D106" s="8">
        <f>SUM(D107,D110)</f>
        <v>6088</v>
      </c>
      <c r="E106" s="8">
        <f t="shared" ref="E106:H106" si="84">SUM(E107,E110)</f>
        <v>0</v>
      </c>
      <c r="F106" s="8">
        <f t="shared" si="84"/>
        <v>6088</v>
      </c>
      <c r="G106" s="8">
        <f t="shared" si="84"/>
        <v>8588</v>
      </c>
      <c r="H106" s="8">
        <f t="shared" si="84"/>
        <v>0</v>
      </c>
      <c r="I106" s="8">
        <f t="shared" si="82"/>
        <v>8588</v>
      </c>
      <c r="J106" s="8">
        <f t="shared" si="83"/>
        <v>14676</v>
      </c>
    </row>
    <row r="107" spans="1:10">
      <c r="A107" s="17" t="s">
        <v>67</v>
      </c>
      <c r="B107" s="10">
        <v>50</v>
      </c>
      <c r="C107" s="11" t="s">
        <v>3</v>
      </c>
      <c r="D107" s="8">
        <f>SUM(D108:D109)</f>
        <v>988</v>
      </c>
      <c r="E107" s="8">
        <f t="shared" ref="E107:H107" si="85">SUM(E108:E109)</f>
        <v>0</v>
      </c>
      <c r="F107" s="8">
        <f t="shared" si="85"/>
        <v>988</v>
      </c>
      <c r="G107" s="8">
        <f t="shared" si="85"/>
        <v>0</v>
      </c>
      <c r="H107" s="8">
        <f t="shared" si="85"/>
        <v>0</v>
      </c>
      <c r="I107" s="8">
        <f t="shared" si="82"/>
        <v>0</v>
      </c>
      <c r="J107" s="8">
        <f t="shared" si="83"/>
        <v>988</v>
      </c>
    </row>
    <row r="108" spans="1:10">
      <c r="A108" s="17" t="s">
        <v>67</v>
      </c>
      <c r="B108" s="9">
        <v>5002</v>
      </c>
      <c r="C108" s="11" t="s">
        <v>13</v>
      </c>
      <c r="D108" s="8">
        <v>738</v>
      </c>
      <c r="E108" s="8"/>
      <c r="F108" s="8">
        <f>SUM(D108:E108)</f>
        <v>738</v>
      </c>
      <c r="G108" s="8"/>
      <c r="H108" s="8"/>
      <c r="I108" s="8">
        <f t="shared" si="82"/>
        <v>0</v>
      </c>
      <c r="J108" s="8">
        <f t="shared" si="83"/>
        <v>738</v>
      </c>
    </row>
    <row r="109" spans="1:10" ht="26.25">
      <c r="A109" s="17" t="s">
        <v>67</v>
      </c>
      <c r="B109" s="9">
        <v>506</v>
      </c>
      <c r="C109" s="11" t="s">
        <v>15</v>
      </c>
      <c r="D109" s="8">
        <v>250</v>
      </c>
      <c r="E109" s="8"/>
      <c r="F109" s="8">
        <f>SUM(D109:E109)</f>
        <v>250</v>
      </c>
      <c r="G109" s="8"/>
      <c r="H109" s="8"/>
      <c r="I109" s="8">
        <f t="shared" si="82"/>
        <v>0</v>
      </c>
      <c r="J109" s="8">
        <f t="shared" si="83"/>
        <v>250</v>
      </c>
    </row>
    <row r="110" spans="1:10">
      <c r="A110" s="17" t="s">
        <v>67</v>
      </c>
      <c r="B110" s="10">
        <v>55</v>
      </c>
      <c r="C110" s="11" t="s">
        <v>4</v>
      </c>
      <c r="D110" s="8">
        <f>SUM(D111:D113)</f>
        <v>5100</v>
      </c>
      <c r="E110" s="8">
        <f t="shared" ref="E110:H110" si="86">SUM(E111:E113)</f>
        <v>0</v>
      </c>
      <c r="F110" s="8">
        <f t="shared" si="86"/>
        <v>5100</v>
      </c>
      <c r="G110" s="8">
        <f t="shared" si="86"/>
        <v>8588</v>
      </c>
      <c r="H110" s="8">
        <f t="shared" si="86"/>
        <v>0</v>
      </c>
      <c r="I110" s="8">
        <f t="shared" si="82"/>
        <v>8588</v>
      </c>
      <c r="J110" s="8">
        <f t="shared" si="83"/>
        <v>13688</v>
      </c>
    </row>
    <row r="111" spans="1:10" ht="26.25">
      <c r="A111" s="17" t="s">
        <v>67</v>
      </c>
      <c r="B111" s="9">
        <v>5511</v>
      </c>
      <c r="C111" s="11" t="s">
        <v>20</v>
      </c>
      <c r="D111" s="8">
        <v>5100</v>
      </c>
      <c r="E111" s="8"/>
      <c r="F111" s="8">
        <f>SUM(D111:E111)</f>
        <v>5100</v>
      </c>
      <c r="G111" s="8">
        <v>3060</v>
      </c>
      <c r="H111" s="8"/>
      <c r="I111" s="8">
        <f t="shared" si="82"/>
        <v>3060</v>
      </c>
      <c r="J111" s="8">
        <f t="shared" si="83"/>
        <v>8160</v>
      </c>
    </row>
    <row r="112" spans="1:10">
      <c r="A112" s="17" t="s">
        <v>67</v>
      </c>
      <c r="B112" s="9">
        <v>5515</v>
      </c>
      <c r="C112" s="11" t="s">
        <v>24</v>
      </c>
      <c r="D112" s="8"/>
      <c r="E112" s="8"/>
      <c r="F112" s="8">
        <f>SUM(D112:E112)</f>
        <v>0</v>
      </c>
      <c r="G112" s="8">
        <v>5000</v>
      </c>
      <c r="H112" s="8"/>
      <c r="I112" s="8">
        <f t="shared" ref="I112:I113" si="87">SUM(G112:H112)</f>
        <v>5000</v>
      </c>
      <c r="J112" s="8">
        <f t="shared" ref="J112:J113" si="88">I112+F112</f>
        <v>5000</v>
      </c>
    </row>
    <row r="113" spans="1:10" ht="26.25">
      <c r="A113" s="17" t="s">
        <v>67</v>
      </c>
      <c r="B113" s="9">
        <v>5525</v>
      </c>
      <c r="C113" s="11" t="s">
        <v>33</v>
      </c>
      <c r="D113" s="8"/>
      <c r="E113" s="8"/>
      <c r="F113" s="8">
        <f>SUM(D113:E113)</f>
        <v>0</v>
      </c>
      <c r="G113" s="8">
        <v>528</v>
      </c>
      <c r="H113" s="8"/>
      <c r="I113" s="8">
        <f t="shared" si="87"/>
        <v>528</v>
      </c>
      <c r="J113" s="8">
        <f t="shared" si="88"/>
        <v>528</v>
      </c>
    </row>
    <row r="114" spans="1:10" ht="26.25">
      <c r="A114" s="15" t="s">
        <v>69</v>
      </c>
      <c r="B114" s="16"/>
      <c r="C114" s="25" t="s">
        <v>224</v>
      </c>
      <c r="D114" s="8">
        <f>SUM(D115)</f>
        <v>5000</v>
      </c>
      <c r="E114" s="8">
        <f t="shared" ref="E114:H114" si="89">SUM(E115)</f>
        <v>0</v>
      </c>
      <c r="F114" s="8">
        <f t="shared" si="89"/>
        <v>5000</v>
      </c>
      <c r="G114" s="8">
        <f t="shared" si="89"/>
        <v>0</v>
      </c>
      <c r="H114" s="8">
        <f t="shared" si="89"/>
        <v>0</v>
      </c>
      <c r="I114" s="8">
        <f t="shared" ref="I114" si="90">SUM(G114:H114)</f>
        <v>0</v>
      </c>
      <c r="J114" s="8">
        <f t="shared" ref="J114" si="91">I114+F114</f>
        <v>5000</v>
      </c>
    </row>
    <row r="115" spans="1:10">
      <c r="A115" s="17" t="s">
        <v>69</v>
      </c>
      <c r="B115" s="10">
        <v>4</v>
      </c>
      <c r="C115" s="11" t="s">
        <v>6</v>
      </c>
      <c r="D115" s="8">
        <f>SUM(D116)</f>
        <v>5000</v>
      </c>
      <c r="E115" s="8"/>
      <c r="F115" s="8">
        <f>SUM(D115:E115)</f>
        <v>5000</v>
      </c>
      <c r="G115" s="8">
        <v>0</v>
      </c>
      <c r="H115" s="8"/>
      <c r="I115" s="8">
        <f t="shared" ref="I115:I121" si="92">SUM(G115:H115)</f>
        <v>0</v>
      </c>
      <c r="J115" s="8">
        <f t="shared" ref="J115:J121" si="93">I115+F115</f>
        <v>5000</v>
      </c>
    </row>
    <row r="116" spans="1:10">
      <c r="A116" s="17" t="s">
        <v>69</v>
      </c>
      <c r="B116" s="9" t="s">
        <v>27</v>
      </c>
      <c r="C116" s="11" t="s">
        <v>28</v>
      </c>
      <c r="D116" s="8">
        <v>5000</v>
      </c>
      <c r="E116" s="8"/>
      <c r="F116" s="8">
        <f>SUM(D116:E116)</f>
        <v>5000</v>
      </c>
      <c r="G116" s="8"/>
      <c r="H116" s="8"/>
      <c r="I116" s="8">
        <f t="shared" si="92"/>
        <v>0</v>
      </c>
      <c r="J116" s="8">
        <f t="shared" si="93"/>
        <v>5000</v>
      </c>
    </row>
    <row r="117" spans="1:10">
      <c r="A117" s="15" t="s">
        <v>70</v>
      </c>
      <c r="B117" s="16"/>
      <c r="C117" s="25" t="s">
        <v>71</v>
      </c>
      <c r="D117" s="8">
        <f>SUM(D118)</f>
        <v>1608</v>
      </c>
      <c r="E117" s="8">
        <f t="shared" ref="E117:I117" si="94">SUM(E118)</f>
        <v>0</v>
      </c>
      <c r="F117" s="8">
        <f t="shared" si="94"/>
        <v>1608</v>
      </c>
      <c r="G117" s="8">
        <f t="shared" si="94"/>
        <v>197</v>
      </c>
      <c r="H117" s="8">
        <f t="shared" si="94"/>
        <v>0</v>
      </c>
      <c r="I117" s="8">
        <f t="shared" si="94"/>
        <v>197</v>
      </c>
      <c r="J117" s="8">
        <f t="shared" si="93"/>
        <v>1805</v>
      </c>
    </row>
    <row r="118" spans="1:10">
      <c r="A118" s="17" t="s">
        <v>70</v>
      </c>
      <c r="B118" s="10">
        <v>50</v>
      </c>
      <c r="C118" s="11" t="s">
        <v>3</v>
      </c>
      <c r="D118" s="8">
        <f>SUM(D119:D121)</f>
        <v>1608</v>
      </c>
      <c r="E118" s="8">
        <f t="shared" ref="E118:H118" si="95">SUM(E119:E121)</f>
        <v>0</v>
      </c>
      <c r="F118" s="8">
        <f t="shared" si="95"/>
        <v>1608</v>
      </c>
      <c r="G118" s="8">
        <f t="shared" si="95"/>
        <v>197</v>
      </c>
      <c r="H118" s="8">
        <f t="shared" si="95"/>
        <v>0</v>
      </c>
      <c r="I118" s="8">
        <f t="shared" si="92"/>
        <v>197</v>
      </c>
      <c r="J118" s="8">
        <f t="shared" si="93"/>
        <v>1805</v>
      </c>
    </row>
    <row r="119" spans="1:10">
      <c r="A119" s="17" t="s">
        <v>70</v>
      </c>
      <c r="B119" s="9">
        <v>5002</v>
      </c>
      <c r="C119" s="11" t="s">
        <v>13</v>
      </c>
      <c r="D119" s="8">
        <v>1200</v>
      </c>
      <c r="E119" s="8"/>
      <c r="F119" s="8">
        <f>SUM(D119:E119)</f>
        <v>1200</v>
      </c>
      <c r="G119" s="8"/>
      <c r="H119" s="8"/>
      <c r="I119" s="8">
        <f t="shared" si="92"/>
        <v>0</v>
      </c>
      <c r="J119" s="8">
        <f t="shared" si="93"/>
        <v>1200</v>
      </c>
    </row>
    <row r="120" spans="1:10" ht="26.25">
      <c r="A120" s="17" t="s">
        <v>70</v>
      </c>
      <c r="B120" s="9">
        <v>5005</v>
      </c>
      <c r="C120" s="11" t="s">
        <v>14</v>
      </c>
      <c r="D120" s="8"/>
      <c r="E120" s="8"/>
      <c r="F120" s="8">
        <f>SUM(D120:E120)</f>
        <v>0</v>
      </c>
      <c r="G120" s="8">
        <v>147</v>
      </c>
      <c r="H120" s="8"/>
      <c r="I120" s="8">
        <f t="shared" ref="I120" si="96">SUM(G120:H120)</f>
        <v>147</v>
      </c>
      <c r="J120" s="8">
        <f t="shared" ref="J120" si="97">I120+F120</f>
        <v>147</v>
      </c>
    </row>
    <row r="121" spans="1:10" ht="26.25">
      <c r="A121" s="17" t="s">
        <v>70</v>
      </c>
      <c r="B121" s="9">
        <v>506</v>
      </c>
      <c r="C121" s="11" t="s">
        <v>15</v>
      </c>
      <c r="D121" s="8">
        <v>408</v>
      </c>
      <c r="E121" s="8"/>
      <c r="F121" s="8">
        <f>SUM(D121:E121)</f>
        <v>408</v>
      </c>
      <c r="G121" s="8">
        <v>50</v>
      </c>
      <c r="H121" s="8"/>
      <c r="I121" s="8">
        <f t="shared" si="92"/>
        <v>50</v>
      </c>
      <c r="J121" s="8">
        <f t="shared" si="93"/>
        <v>458</v>
      </c>
    </row>
    <row r="122" spans="1:10">
      <c r="A122" s="15" t="s">
        <v>72</v>
      </c>
      <c r="B122" s="16"/>
      <c r="C122" s="25" t="s">
        <v>73</v>
      </c>
      <c r="D122" s="8">
        <f>SUM(D123,D126)</f>
        <v>494</v>
      </c>
      <c r="E122" s="8">
        <f t="shared" ref="E122:H122" si="98">SUM(E123,E126)</f>
        <v>0</v>
      </c>
      <c r="F122" s="8">
        <f t="shared" si="98"/>
        <v>494</v>
      </c>
      <c r="G122" s="8">
        <f t="shared" si="98"/>
        <v>106</v>
      </c>
      <c r="H122" s="8">
        <f t="shared" si="98"/>
        <v>0</v>
      </c>
      <c r="I122" s="8">
        <f t="shared" ref="I122:I127" si="99">SUM(G122:H122)</f>
        <v>106</v>
      </c>
      <c r="J122" s="8">
        <f t="shared" ref="J122:J127" si="100">I122+F122</f>
        <v>600</v>
      </c>
    </row>
    <row r="123" spans="1:10">
      <c r="A123" s="17" t="s">
        <v>72</v>
      </c>
      <c r="B123" s="10">
        <v>50</v>
      </c>
      <c r="C123" s="11" t="s">
        <v>3</v>
      </c>
      <c r="D123" s="8">
        <f>SUM(D124:D125)</f>
        <v>494</v>
      </c>
      <c r="E123" s="8">
        <f t="shared" ref="E123:H123" si="101">SUM(E124:E125)</f>
        <v>0</v>
      </c>
      <c r="F123" s="8">
        <f t="shared" si="101"/>
        <v>494</v>
      </c>
      <c r="G123" s="8">
        <f t="shared" si="101"/>
        <v>0</v>
      </c>
      <c r="H123" s="8">
        <f t="shared" si="101"/>
        <v>0</v>
      </c>
      <c r="I123" s="8">
        <f t="shared" si="99"/>
        <v>0</v>
      </c>
      <c r="J123" s="8">
        <f t="shared" si="100"/>
        <v>494</v>
      </c>
    </row>
    <row r="124" spans="1:10">
      <c r="A124" s="17" t="s">
        <v>72</v>
      </c>
      <c r="B124" s="9">
        <v>5002</v>
      </c>
      <c r="C124" s="11" t="s">
        <v>13</v>
      </c>
      <c r="D124" s="8">
        <v>368</v>
      </c>
      <c r="E124" s="8"/>
      <c r="F124" s="8">
        <f>SUM(D124:E124)</f>
        <v>368</v>
      </c>
      <c r="G124" s="8"/>
      <c r="H124" s="8"/>
      <c r="I124" s="8">
        <f t="shared" si="99"/>
        <v>0</v>
      </c>
      <c r="J124" s="8">
        <f t="shared" si="100"/>
        <v>368</v>
      </c>
    </row>
    <row r="125" spans="1:10" ht="26.25">
      <c r="A125" s="17" t="s">
        <v>72</v>
      </c>
      <c r="B125" s="9">
        <v>506</v>
      </c>
      <c r="C125" s="11" t="s">
        <v>15</v>
      </c>
      <c r="D125" s="8">
        <v>126</v>
      </c>
      <c r="E125" s="8"/>
      <c r="F125" s="8">
        <f>SUM(D125:E125)</f>
        <v>126</v>
      </c>
      <c r="G125" s="8"/>
      <c r="H125" s="8"/>
      <c r="I125" s="8">
        <f t="shared" si="99"/>
        <v>0</v>
      </c>
      <c r="J125" s="8">
        <f t="shared" si="100"/>
        <v>126</v>
      </c>
    </row>
    <row r="126" spans="1:10">
      <c r="A126" s="17" t="s">
        <v>72</v>
      </c>
      <c r="B126" s="10">
        <v>55</v>
      </c>
      <c r="C126" s="11" t="s">
        <v>4</v>
      </c>
      <c r="D126" s="8">
        <f>SUM(D127)</f>
        <v>0</v>
      </c>
      <c r="E126" s="8">
        <f t="shared" ref="E126:H126" si="102">SUM(E127)</f>
        <v>0</v>
      </c>
      <c r="F126" s="8">
        <f t="shared" si="102"/>
        <v>0</v>
      </c>
      <c r="G126" s="8">
        <f t="shared" si="102"/>
        <v>106</v>
      </c>
      <c r="H126" s="8">
        <f t="shared" si="102"/>
        <v>0</v>
      </c>
      <c r="I126" s="8">
        <f t="shared" si="99"/>
        <v>106</v>
      </c>
      <c r="J126" s="8">
        <f t="shared" si="100"/>
        <v>106</v>
      </c>
    </row>
    <row r="127" spans="1:10" ht="26.25">
      <c r="A127" s="17" t="s">
        <v>72</v>
      </c>
      <c r="B127" s="9">
        <v>5525</v>
      </c>
      <c r="C127" s="11" t="s">
        <v>33</v>
      </c>
      <c r="D127" s="8"/>
      <c r="E127" s="8"/>
      <c r="F127" s="8">
        <f>SUM(D127:E127)</f>
        <v>0</v>
      </c>
      <c r="G127" s="8">
        <v>106</v>
      </c>
      <c r="H127" s="8"/>
      <c r="I127" s="8">
        <f t="shared" si="99"/>
        <v>106</v>
      </c>
      <c r="J127" s="8">
        <f t="shared" si="100"/>
        <v>106</v>
      </c>
    </row>
    <row r="128" spans="1:10">
      <c r="A128" s="15" t="s">
        <v>74</v>
      </c>
      <c r="B128" s="16"/>
      <c r="C128" s="25" t="s">
        <v>75</v>
      </c>
      <c r="D128" s="8">
        <f>SUM(D129,D133)</f>
        <v>3634</v>
      </c>
      <c r="E128" s="8">
        <f t="shared" ref="E128:H128" si="103">SUM(E129,E133)</f>
        <v>0</v>
      </c>
      <c r="F128" s="8">
        <f t="shared" si="103"/>
        <v>3634</v>
      </c>
      <c r="G128" s="8">
        <f t="shared" si="103"/>
        <v>29434</v>
      </c>
      <c r="H128" s="8">
        <f t="shared" si="103"/>
        <v>0</v>
      </c>
      <c r="I128" s="8">
        <f t="shared" ref="I128:I140" si="104">SUM(G128:H128)</f>
        <v>29434</v>
      </c>
      <c r="J128" s="8">
        <f t="shared" ref="J128:J140" si="105">I128+F128</f>
        <v>33068</v>
      </c>
    </row>
    <row r="129" spans="1:10">
      <c r="A129" s="17" t="s">
        <v>74</v>
      </c>
      <c r="B129" s="10">
        <v>50</v>
      </c>
      <c r="C129" s="11" t="s">
        <v>3</v>
      </c>
      <c r="D129" s="8">
        <f>SUM(D130:D132)</f>
        <v>3634</v>
      </c>
      <c r="E129" s="8">
        <f t="shared" ref="E129:H129" si="106">SUM(E130:E132)</f>
        <v>0</v>
      </c>
      <c r="F129" s="8">
        <f t="shared" si="106"/>
        <v>3634</v>
      </c>
      <c r="G129" s="8">
        <f t="shared" si="106"/>
        <v>549</v>
      </c>
      <c r="H129" s="8">
        <f t="shared" si="106"/>
        <v>0</v>
      </c>
      <c r="I129" s="8">
        <f t="shared" si="104"/>
        <v>549</v>
      </c>
      <c r="J129" s="8">
        <f t="shared" si="105"/>
        <v>4183</v>
      </c>
    </row>
    <row r="130" spans="1:10">
      <c r="A130" s="17" t="s">
        <v>74</v>
      </c>
      <c r="B130" s="9">
        <v>5002</v>
      </c>
      <c r="C130" s="11" t="s">
        <v>13</v>
      </c>
      <c r="D130" s="8">
        <v>738</v>
      </c>
      <c r="E130" s="8"/>
      <c r="F130" s="8">
        <f>SUM(D130:E130)</f>
        <v>738</v>
      </c>
      <c r="G130" s="8"/>
      <c r="H130" s="8"/>
      <c r="I130" s="8">
        <f t="shared" si="104"/>
        <v>0</v>
      </c>
      <c r="J130" s="8">
        <f t="shared" si="105"/>
        <v>738</v>
      </c>
    </row>
    <row r="131" spans="1:10" ht="26.25">
      <c r="A131" s="17" t="s">
        <v>74</v>
      </c>
      <c r="B131" s="9">
        <v>5005</v>
      </c>
      <c r="C131" s="11" t="s">
        <v>14</v>
      </c>
      <c r="D131" s="8"/>
      <c r="E131" s="8"/>
      <c r="F131" s="8">
        <f>SUM(D131:E131)</f>
        <v>0</v>
      </c>
      <c r="G131" s="8">
        <v>410</v>
      </c>
      <c r="H131" s="8"/>
      <c r="I131" s="8">
        <f t="shared" si="104"/>
        <v>410</v>
      </c>
      <c r="J131" s="8">
        <f t="shared" si="105"/>
        <v>410</v>
      </c>
    </row>
    <row r="132" spans="1:10" ht="26.25">
      <c r="A132" s="17" t="s">
        <v>74</v>
      </c>
      <c r="B132" s="9">
        <v>506</v>
      </c>
      <c r="C132" s="11" t="s">
        <v>15</v>
      </c>
      <c r="D132" s="8">
        <v>2896</v>
      </c>
      <c r="E132" s="8"/>
      <c r="F132" s="8">
        <f>SUM(D132:E132)</f>
        <v>2896</v>
      </c>
      <c r="G132" s="8">
        <v>139</v>
      </c>
      <c r="H132" s="8"/>
      <c r="I132" s="8">
        <f t="shared" si="104"/>
        <v>139</v>
      </c>
      <c r="J132" s="8">
        <f t="shared" si="105"/>
        <v>3035</v>
      </c>
    </row>
    <row r="133" spans="1:10">
      <c r="A133" s="17" t="s">
        <v>74</v>
      </c>
      <c r="B133" s="10">
        <v>55</v>
      </c>
      <c r="C133" s="11" t="s">
        <v>4</v>
      </c>
      <c r="D133" s="8">
        <f>SUM(D134:D140)</f>
        <v>0</v>
      </c>
      <c r="E133" s="8">
        <f>SUM(E134:E140)</f>
        <v>0</v>
      </c>
      <c r="F133" s="8">
        <f>SUM(F134:F140)</f>
        <v>0</v>
      </c>
      <c r="G133" s="8">
        <f>SUM(G134:G140)</f>
        <v>28885</v>
      </c>
      <c r="H133" s="8">
        <f>SUM(H134:H140)</f>
        <v>0</v>
      </c>
      <c r="I133" s="8">
        <f t="shared" si="104"/>
        <v>28885</v>
      </c>
      <c r="J133" s="8">
        <f t="shared" si="105"/>
        <v>28885</v>
      </c>
    </row>
    <row r="134" spans="1:10">
      <c r="A134" s="17" t="s">
        <v>74</v>
      </c>
      <c r="B134" s="9">
        <v>5500</v>
      </c>
      <c r="C134" s="11" t="s">
        <v>16</v>
      </c>
      <c r="D134" s="8"/>
      <c r="E134" s="8"/>
      <c r="F134" s="8">
        <f t="shared" ref="F134:F143" si="107">SUM(D134:E134)</f>
        <v>0</v>
      </c>
      <c r="G134" s="8">
        <v>3706</v>
      </c>
      <c r="H134" s="8"/>
      <c r="I134" s="8">
        <f t="shared" si="104"/>
        <v>3706</v>
      </c>
      <c r="J134" s="8">
        <f t="shared" si="105"/>
        <v>3706</v>
      </c>
    </row>
    <row r="135" spans="1:10">
      <c r="A135" s="17" t="s">
        <v>74</v>
      </c>
      <c r="B135" s="9">
        <v>5503</v>
      </c>
      <c r="C135" s="11" t="s">
        <v>18</v>
      </c>
      <c r="D135" s="8"/>
      <c r="E135" s="8"/>
      <c r="F135" s="8">
        <f t="shared" si="107"/>
        <v>0</v>
      </c>
      <c r="G135" s="8">
        <v>1000</v>
      </c>
      <c r="H135" s="8"/>
      <c r="I135" s="8">
        <f t="shared" si="104"/>
        <v>1000</v>
      </c>
      <c r="J135" s="8">
        <f t="shared" si="105"/>
        <v>1000</v>
      </c>
    </row>
    <row r="136" spans="1:10">
      <c r="A136" s="17" t="s">
        <v>74</v>
      </c>
      <c r="B136" s="9">
        <v>5504</v>
      </c>
      <c r="C136" s="11" t="s">
        <v>19</v>
      </c>
      <c r="D136" s="8"/>
      <c r="E136" s="8"/>
      <c r="F136" s="8">
        <f t="shared" si="107"/>
        <v>0</v>
      </c>
      <c r="G136" s="8">
        <v>1649</v>
      </c>
      <c r="H136" s="8"/>
      <c r="I136" s="8">
        <f t="shared" si="104"/>
        <v>1649</v>
      </c>
      <c r="J136" s="8">
        <f t="shared" si="105"/>
        <v>1649</v>
      </c>
    </row>
    <row r="137" spans="1:10" ht="26.25">
      <c r="A137" s="17" t="s">
        <v>74</v>
      </c>
      <c r="B137" s="9">
        <v>5511</v>
      </c>
      <c r="C137" s="11" t="s">
        <v>20</v>
      </c>
      <c r="D137" s="8"/>
      <c r="E137" s="8"/>
      <c r="F137" s="8">
        <f t="shared" si="107"/>
        <v>0</v>
      </c>
      <c r="G137" s="8">
        <v>13878</v>
      </c>
      <c r="H137" s="8"/>
      <c r="I137" s="8">
        <f t="shared" si="104"/>
        <v>13878</v>
      </c>
      <c r="J137" s="8">
        <f t="shared" si="105"/>
        <v>13878</v>
      </c>
    </row>
    <row r="138" spans="1:10">
      <c r="A138" s="17" t="s">
        <v>74</v>
      </c>
      <c r="B138" s="9">
        <v>5515</v>
      </c>
      <c r="C138" s="11" t="s">
        <v>24</v>
      </c>
      <c r="D138" s="8"/>
      <c r="E138" s="8"/>
      <c r="F138" s="8">
        <f t="shared" si="107"/>
        <v>0</v>
      </c>
      <c r="G138" s="8">
        <v>5372</v>
      </c>
      <c r="H138" s="8"/>
      <c r="I138" s="8">
        <f t="shared" si="104"/>
        <v>5372</v>
      </c>
      <c r="J138" s="8">
        <f t="shared" si="105"/>
        <v>5372</v>
      </c>
    </row>
    <row r="139" spans="1:10">
      <c r="A139" s="17" t="s">
        <v>74</v>
      </c>
      <c r="B139" s="9">
        <v>5523</v>
      </c>
      <c r="C139" s="11" t="s">
        <v>25</v>
      </c>
      <c r="D139" s="8"/>
      <c r="E139" s="8"/>
      <c r="F139" s="8">
        <f t="shared" si="107"/>
        <v>0</v>
      </c>
      <c r="G139" s="8">
        <v>350</v>
      </c>
      <c r="H139" s="8"/>
      <c r="I139" s="8">
        <f t="shared" si="104"/>
        <v>350</v>
      </c>
      <c r="J139" s="8">
        <f t="shared" si="105"/>
        <v>350</v>
      </c>
    </row>
    <row r="140" spans="1:10" ht="26.25">
      <c r="A140" s="17" t="s">
        <v>74</v>
      </c>
      <c r="B140" s="9">
        <v>5525</v>
      </c>
      <c r="C140" s="11" t="s">
        <v>33</v>
      </c>
      <c r="D140" s="8"/>
      <c r="E140" s="8"/>
      <c r="F140" s="8">
        <f t="shared" si="107"/>
        <v>0</v>
      </c>
      <c r="G140" s="8">
        <v>2930</v>
      </c>
      <c r="H140" s="8"/>
      <c r="I140" s="8">
        <f t="shared" si="104"/>
        <v>2930</v>
      </c>
      <c r="J140" s="8">
        <f t="shared" si="105"/>
        <v>2930</v>
      </c>
    </row>
    <row r="141" spans="1:10">
      <c r="A141" s="15" t="s">
        <v>76</v>
      </c>
      <c r="B141" s="16"/>
      <c r="C141" s="25" t="s">
        <v>77</v>
      </c>
      <c r="D141" s="8">
        <f>SUM(D142)</f>
        <v>16717</v>
      </c>
      <c r="E141" s="8">
        <f t="shared" ref="E141:H142" si="108">SUM(E142)</f>
        <v>0</v>
      </c>
      <c r="F141" s="8">
        <f t="shared" si="107"/>
        <v>16717</v>
      </c>
      <c r="G141" s="8">
        <f t="shared" si="108"/>
        <v>0</v>
      </c>
      <c r="H141" s="8">
        <f t="shared" si="108"/>
        <v>0</v>
      </c>
      <c r="I141" s="8">
        <f t="shared" ref="I141" si="109">SUM(G141:H141)</f>
        <v>0</v>
      </c>
      <c r="J141" s="8">
        <f t="shared" ref="J141" si="110">I141+F141</f>
        <v>16717</v>
      </c>
    </row>
    <row r="142" spans="1:10">
      <c r="A142" s="17" t="s">
        <v>76</v>
      </c>
      <c r="B142" s="10">
        <v>4</v>
      </c>
      <c r="C142" s="11" t="s">
        <v>6</v>
      </c>
      <c r="D142" s="8">
        <f>SUM(D143)</f>
        <v>16717</v>
      </c>
      <c r="E142" s="8">
        <f t="shared" si="108"/>
        <v>0</v>
      </c>
      <c r="F142" s="8">
        <f t="shared" si="107"/>
        <v>16717</v>
      </c>
      <c r="G142" s="8">
        <f t="shared" si="108"/>
        <v>0</v>
      </c>
      <c r="H142" s="8">
        <f t="shared" si="108"/>
        <v>0</v>
      </c>
      <c r="I142" s="8">
        <f t="shared" ref="I142:I143" si="111">SUM(G142:H142)</f>
        <v>0</v>
      </c>
      <c r="J142" s="8">
        <f t="shared" ref="J142:J143" si="112">I142+F142</f>
        <v>16717</v>
      </c>
    </row>
    <row r="143" spans="1:10">
      <c r="A143" s="17" t="s">
        <v>76</v>
      </c>
      <c r="B143" s="9" t="s">
        <v>27</v>
      </c>
      <c r="C143" s="11" t="s">
        <v>28</v>
      </c>
      <c r="D143" s="8">
        <v>16717</v>
      </c>
      <c r="E143" s="8"/>
      <c r="F143" s="8">
        <f t="shared" si="107"/>
        <v>16717</v>
      </c>
      <c r="G143" s="8"/>
      <c r="H143" s="8"/>
      <c r="I143" s="8">
        <f t="shared" si="111"/>
        <v>0</v>
      </c>
      <c r="J143" s="8">
        <f t="shared" si="112"/>
        <v>16717</v>
      </c>
    </row>
    <row r="144" spans="1:10">
      <c r="A144" s="12" t="s">
        <v>78</v>
      </c>
      <c r="B144" s="13"/>
      <c r="C144" s="24"/>
      <c r="D144" s="29">
        <f>SUM(D145)</f>
        <v>1043</v>
      </c>
      <c r="E144" s="29">
        <f t="shared" ref="E144:H146" si="113">SUM(E145)</f>
        <v>0</v>
      </c>
      <c r="F144" s="29">
        <f t="shared" si="113"/>
        <v>1043</v>
      </c>
      <c r="G144" s="29">
        <f t="shared" si="113"/>
        <v>0</v>
      </c>
      <c r="H144" s="29">
        <f t="shared" si="113"/>
        <v>0</v>
      </c>
      <c r="I144" s="29">
        <f t="shared" ref="I144:I149" si="114">SUM(G144:H144)</f>
        <v>0</v>
      </c>
      <c r="J144" s="29">
        <f t="shared" ref="J144:J149" si="115">I144+F144</f>
        <v>1043</v>
      </c>
    </row>
    <row r="145" spans="1:10">
      <c r="A145" s="14" t="s">
        <v>8</v>
      </c>
      <c r="B145" s="14"/>
      <c r="C145" s="24" t="s">
        <v>9</v>
      </c>
      <c r="D145" s="29">
        <f>SUM(D146)</f>
        <v>1043</v>
      </c>
      <c r="E145" s="29">
        <f t="shared" si="113"/>
        <v>0</v>
      </c>
      <c r="F145" s="29">
        <f t="shared" si="113"/>
        <v>1043</v>
      </c>
      <c r="G145" s="29">
        <f t="shared" si="113"/>
        <v>0</v>
      </c>
      <c r="H145" s="29">
        <f t="shared" si="113"/>
        <v>0</v>
      </c>
      <c r="I145" s="29">
        <f t="shared" si="114"/>
        <v>0</v>
      </c>
      <c r="J145" s="29">
        <f t="shared" si="115"/>
        <v>1043</v>
      </c>
    </row>
    <row r="146" spans="1:10">
      <c r="A146" s="15" t="s">
        <v>31</v>
      </c>
      <c r="B146" s="16"/>
      <c r="C146" s="25" t="s">
        <v>32</v>
      </c>
      <c r="D146" s="8">
        <f>SUM(D147)</f>
        <v>1043</v>
      </c>
      <c r="E146" s="8">
        <f t="shared" si="113"/>
        <v>0</v>
      </c>
      <c r="F146" s="8">
        <f t="shared" si="113"/>
        <v>1043</v>
      </c>
      <c r="G146" s="8">
        <f t="shared" si="113"/>
        <v>0</v>
      </c>
      <c r="H146" s="8">
        <f t="shared" si="113"/>
        <v>0</v>
      </c>
      <c r="I146" s="8">
        <f t="shared" si="114"/>
        <v>0</v>
      </c>
      <c r="J146" s="8">
        <f t="shared" si="115"/>
        <v>1043</v>
      </c>
    </row>
    <row r="147" spans="1:10">
      <c r="A147" s="17" t="s">
        <v>31</v>
      </c>
      <c r="B147" s="10">
        <v>50</v>
      </c>
      <c r="C147" s="11" t="s">
        <v>3</v>
      </c>
      <c r="D147" s="8">
        <f>SUM(D148:D149)</f>
        <v>1043</v>
      </c>
      <c r="E147" s="8">
        <f t="shared" ref="E147:H147" si="116">SUM(E148:E149)</f>
        <v>0</v>
      </c>
      <c r="F147" s="8">
        <f t="shared" si="116"/>
        <v>1043</v>
      </c>
      <c r="G147" s="8">
        <f t="shared" si="116"/>
        <v>0</v>
      </c>
      <c r="H147" s="8">
        <f t="shared" si="116"/>
        <v>0</v>
      </c>
      <c r="I147" s="8">
        <f t="shared" si="114"/>
        <v>0</v>
      </c>
      <c r="J147" s="8">
        <f t="shared" si="115"/>
        <v>1043</v>
      </c>
    </row>
    <row r="148" spans="1:10" ht="26.25">
      <c r="A148" s="17" t="s">
        <v>31</v>
      </c>
      <c r="B148" s="9">
        <v>5001</v>
      </c>
      <c r="C148" s="11" t="s">
        <v>12</v>
      </c>
      <c r="D148" s="8">
        <v>778</v>
      </c>
      <c r="E148" s="8"/>
      <c r="F148" s="8">
        <f>SUM(D148:E148)</f>
        <v>778</v>
      </c>
      <c r="G148" s="8"/>
      <c r="H148" s="8"/>
      <c r="I148" s="8">
        <f t="shared" si="114"/>
        <v>0</v>
      </c>
      <c r="J148" s="8">
        <f t="shared" si="115"/>
        <v>778</v>
      </c>
    </row>
    <row r="149" spans="1:10" ht="26.25">
      <c r="A149" s="17" t="s">
        <v>31</v>
      </c>
      <c r="B149" s="9">
        <v>506</v>
      </c>
      <c r="C149" s="11" t="s">
        <v>15</v>
      </c>
      <c r="D149" s="8">
        <v>265</v>
      </c>
      <c r="E149" s="8"/>
      <c r="F149" s="8">
        <f>SUM(D149:E149)</f>
        <v>265</v>
      </c>
      <c r="G149" s="8"/>
      <c r="H149" s="8"/>
      <c r="I149" s="8">
        <f t="shared" si="114"/>
        <v>0</v>
      </c>
      <c r="J149" s="8">
        <f t="shared" si="115"/>
        <v>265</v>
      </c>
    </row>
    <row r="150" spans="1:10">
      <c r="A150" s="12" t="s">
        <v>79</v>
      </c>
      <c r="B150" s="13"/>
      <c r="C150" s="24"/>
      <c r="D150" s="29">
        <f>SUM(D151,D156)</f>
        <v>156812</v>
      </c>
      <c r="E150" s="29">
        <f t="shared" ref="E150:H150" si="117">SUM(E151,E156)</f>
        <v>0</v>
      </c>
      <c r="F150" s="29">
        <f t="shared" si="117"/>
        <v>156812</v>
      </c>
      <c r="G150" s="29">
        <f t="shared" si="117"/>
        <v>0</v>
      </c>
      <c r="H150" s="29">
        <f t="shared" si="117"/>
        <v>0</v>
      </c>
      <c r="I150" s="29">
        <f t="shared" ref="I150:I155" si="118">SUM(G150:H150)</f>
        <v>0</v>
      </c>
      <c r="J150" s="29">
        <f t="shared" ref="J150:J155" si="119">I150+F150</f>
        <v>156812</v>
      </c>
    </row>
    <row r="151" spans="1:10">
      <c r="A151" s="14" t="s">
        <v>8</v>
      </c>
      <c r="B151" s="14"/>
      <c r="C151" s="24" t="s">
        <v>9</v>
      </c>
      <c r="D151" s="29">
        <f>SUM(D152)</f>
        <v>4812</v>
      </c>
      <c r="E151" s="29">
        <f t="shared" ref="E151:H152" si="120">SUM(E152)</f>
        <v>0</v>
      </c>
      <c r="F151" s="29">
        <f t="shared" si="120"/>
        <v>4812</v>
      </c>
      <c r="G151" s="29">
        <f t="shared" si="120"/>
        <v>0</v>
      </c>
      <c r="H151" s="29">
        <f t="shared" si="120"/>
        <v>0</v>
      </c>
      <c r="I151" s="29">
        <f t="shared" si="118"/>
        <v>0</v>
      </c>
      <c r="J151" s="29">
        <f t="shared" si="119"/>
        <v>4812</v>
      </c>
    </row>
    <row r="152" spans="1:10">
      <c r="A152" s="16" t="s">
        <v>31</v>
      </c>
      <c r="B152" s="16"/>
      <c r="C152" s="25" t="s">
        <v>32</v>
      </c>
      <c r="D152" s="8">
        <f>SUM(D153)</f>
        <v>4812</v>
      </c>
      <c r="E152" s="8">
        <f t="shared" si="120"/>
        <v>0</v>
      </c>
      <c r="F152" s="8">
        <f t="shared" si="120"/>
        <v>4812</v>
      </c>
      <c r="G152" s="8">
        <f t="shared" si="120"/>
        <v>0</v>
      </c>
      <c r="H152" s="8">
        <f t="shared" si="120"/>
        <v>0</v>
      </c>
      <c r="I152" s="8">
        <f t="shared" si="118"/>
        <v>0</v>
      </c>
      <c r="J152" s="8">
        <f t="shared" si="119"/>
        <v>4812</v>
      </c>
    </row>
    <row r="153" spans="1:10">
      <c r="A153" s="18" t="s">
        <v>31</v>
      </c>
      <c r="B153" s="10">
        <v>50</v>
      </c>
      <c r="C153" s="11" t="s">
        <v>3</v>
      </c>
      <c r="D153" s="8">
        <f>SUM(D154:D155)</f>
        <v>4812</v>
      </c>
      <c r="E153" s="8">
        <f>SUM(E154:E155)</f>
        <v>0</v>
      </c>
      <c r="F153" s="8">
        <f>SUM(F154:F155)</f>
        <v>4812</v>
      </c>
      <c r="G153" s="8">
        <f>SUM(G154:G155)</f>
        <v>0</v>
      </c>
      <c r="H153" s="8">
        <f>SUM(H154:H155)</f>
        <v>0</v>
      </c>
      <c r="I153" s="8">
        <f t="shared" si="118"/>
        <v>0</v>
      </c>
      <c r="J153" s="8">
        <f t="shared" si="119"/>
        <v>4812</v>
      </c>
    </row>
    <row r="154" spans="1:10" ht="26.25">
      <c r="A154" s="18" t="s">
        <v>31</v>
      </c>
      <c r="B154" s="9">
        <v>5001</v>
      </c>
      <c r="C154" s="11" t="s">
        <v>12</v>
      </c>
      <c r="D154" s="8">
        <v>3591</v>
      </c>
      <c r="E154" s="8"/>
      <c r="F154" s="8">
        <f>SUM(D154:E154)</f>
        <v>3591</v>
      </c>
      <c r="G154" s="8"/>
      <c r="H154" s="8"/>
      <c r="I154" s="8">
        <f t="shared" si="118"/>
        <v>0</v>
      </c>
      <c r="J154" s="8">
        <f t="shared" si="119"/>
        <v>3591</v>
      </c>
    </row>
    <row r="155" spans="1:10" ht="26.25">
      <c r="A155" s="18" t="s">
        <v>31</v>
      </c>
      <c r="B155" s="9">
        <v>506</v>
      </c>
      <c r="C155" s="11" t="s">
        <v>15</v>
      </c>
      <c r="D155" s="8">
        <v>1221</v>
      </c>
      <c r="E155" s="8"/>
      <c r="F155" s="8">
        <f>SUM(D155:E155)</f>
        <v>1221</v>
      </c>
      <c r="G155" s="8"/>
      <c r="H155" s="8"/>
      <c r="I155" s="8">
        <f t="shared" si="118"/>
        <v>0</v>
      </c>
      <c r="J155" s="8">
        <f t="shared" si="119"/>
        <v>1221</v>
      </c>
    </row>
    <row r="156" spans="1:10">
      <c r="A156" s="14" t="s">
        <v>38</v>
      </c>
      <c r="B156" s="14"/>
      <c r="C156" s="24" t="s">
        <v>39</v>
      </c>
      <c r="D156" s="29">
        <f>SUM(D157,D160)</f>
        <v>152000</v>
      </c>
      <c r="E156" s="29">
        <f t="shared" ref="E156:H156" si="121">SUM(E157,E160)</f>
        <v>0</v>
      </c>
      <c r="F156" s="29">
        <f t="shared" si="121"/>
        <v>152000</v>
      </c>
      <c r="G156" s="29">
        <f t="shared" si="121"/>
        <v>0</v>
      </c>
      <c r="H156" s="29">
        <f t="shared" si="121"/>
        <v>0</v>
      </c>
      <c r="I156" s="29">
        <f t="shared" ref="I156:I159" si="122">SUM(G156:H156)</f>
        <v>0</v>
      </c>
      <c r="J156" s="29">
        <f t="shared" ref="J156:J159" si="123">I156+F156</f>
        <v>152000</v>
      </c>
    </row>
    <row r="157" spans="1:10">
      <c r="A157" s="16" t="s">
        <v>80</v>
      </c>
      <c r="B157" s="16"/>
      <c r="C157" s="25" t="s">
        <v>81</v>
      </c>
      <c r="D157" s="8">
        <f>SUM(D158)</f>
        <v>150000</v>
      </c>
      <c r="E157" s="8">
        <f t="shared" ref="E157:H158" si="124">SUM(E158)</f>
        <v>0</v>
      </c>
      <c r="F157" s="8">
        <f t="shared" si="124"/>
        <v>150000</v>
      </c>
      <c r="G157" s="8">
        <f t="shared" si="124"/>
        <v>0</v>
      </c>
      <c r="H157" s="8">
        <f t="shared" si="124"/>
        <v>0</v>
      </c>
      <c r="I157" s="8">
        <f t="shared" si="122"/>
        <v>0</v>
      </c>
      <c r="J157" s="8">
        <f t="shared" si="123"/>
        <v>150000</v>
      </c>
    </row>
    <row r="158" spans="1:10">
      <c r="A158" s="18" t="s">
        <v>80</v>
      </c>
      <c r="B158" s="10">
        <v>55</v>
      </c>
      <c r="C158" s="11" t="s">
        <v>4</v>
      </c>
      <c r="D158" s="8">
        <f>SUM(D159)</f>
        <v>150000</v>
      </c>
      <c r="E158" s="8">
        <f t="shared" si="124"/>
        <v>0</v>
      </c>
      <c r="F158" s="8">
        <f t="shared" si="124"/>
        <v>150000</v>
      </c>
      <c r="G158" s="8">
        <f t="shared" si="124"/>
        <v>0</v>
      </c>
      <c r="H158" s="8">
        <f t="shared" si="124"/>
        <v>0</v>
      </c>
      <c r="I158" s="8">
        <f t="shared" si="122"/>
        <v>0</v>
      </c>
      <c r="J158" s="8">
        <f t="shared" si="123"/>
        <v>150000</v>
      </c>
    </row>
    <row r="159" spans="1:10">
      <c r="A159" s="18" t="s">
        <v>80</v>
      </c>
      <c r="B159" s="9">
        <v>5512</v>
      </c>
      <c r="C159" s="11" t="s">
        <v>21</v>
      </c>
      <c r="D159" s="8">
        <v>150000</v>
      </c>
      <c r="E159" s="8"/>
      <c r="F159" s="8">
        <f>SUM(D159:E159)</f>
        <v>150000</v>
      </c>
      <c r="G159" s="8"/>
      <c r="H159" s="8"/>
      <c r="I159" s="8">
        <f t="shared" si="122"/>
        <v>0</v>
      </c>
      <c r="J159" s="8">
        <f t="shared" si="123"/>
        <v>150000</v>
      </c>
    </row>
    <row r="160" spans="1:10">
      <c r="A160" s="16" t="s">
        <v>40</v>
      </c>
      <c r="B160" s="16"/>
      <c r="C160" s="25" t="s">
        <v>41</v>
      </c>
      <c r="D160" s="8">
        <f>SUM(D161)</f>
        <v>2000</v>
      </c>
      <c r="E160" s="8"/>
      <c r="F160" s="8">
        <f>SUM(D160:E160)</f>
        <v>2000</v>
      </c>
      <c r="G160" s="8">
        <v>0</v>
      </c>
      <c r="H160" s="8"/>
      <c r="I160" s="8">
        <f t="shared" ref="I160:I162" si="125">SUM(G160:H160)</f>
        <v>0</v>
      </c>
      <c r="J160" s="8">
        <f t="shared" ref="J160:J162" si="126">I160+F160</f>
        <v>2000</v>
      </c>
    </row>
    <row r="161" spans="1:10">
      <c r="A161" s="18" t="s">
        <v>40</v>
      </c>
      <c r="B161" s="10">
        <v>55</v>
      </c>
      <c r="C161" s="11" t="s">
        <v>4</v>
      </c>
      <c r="D161" s="8">
        <f>SUM(D162)</f>
        <v>2000</v>
      </c>
      <c r="E161" s="8"/>
      <c r="F161" s="8">
        <f>SUM(D161:E161)</f>
        <v>2000</v>
      </c>
      <c r="G161" s="8">
        <v>0</v>
      </c>
      <c r="H161" s="8"/>
      <c r="I161" s="8">
        <f t="shared" si="125"/>
        <v>0</v>
      </c>
      <c r="J161" s="8">
        <f t="shared" si="126"/>
        <v>2000</v>
      </c>
    </row>
    <row r="162" spans="1:10">
      <c r="A162" s="18" t="s">
        <v>40</v>
      </c>
      <c r="B162" s="9">
        <v>5500</v>
      </c>
      <c r="C162" s="11" t="s">
        <v>16</v>
      </c>
      <c r="D162" s="8">
        <v>2000</v>
      </c>
      <c r="E162" s="8"/>
      <c r="F162" s="8">
        <f>SUM(D162:E162)</f>
        <v>2000</v>
      </c>
      <c r="G162" s="8"/>
      <c r="H162" s="8"/>
      <c r="I162" s="8">
        <f t="shared" si="125"/>
        <v>0</v>
      </c>
      <c r="J162" s="8">
        <f t="shared" si="126"/>
        <v>2000</v>
      </c>
    </row>
    <row r="163" spans="1:10">
      <c r="A163" s="12" t="s">
        <v>89</v>
      </c>
      <c r="B163" s="13"/>
      <c r="C163" s="24"/>
      <c r="D163" s="29">
        <f>SUM(D164,D169)</f>
        <v>44064</v>
      </c>
      <c r="E163" s="29">
        <f t="shared" ref="E163:H163" si="127">SUM(E164,E169)</f>
        <v>0</v>
      </c>
      <c r="F163" s="29">
        <f t="shared" si="127"/>
        <v>44064</v>
      </c>
      <c r="G163" s="29">
        <f t="shared" si="127"/>
        <v>0</v>
      </c>
      <c r="H163" s="29">
        <f t="shared" si="127"/>
        <v>0</v>
      </c>
      <c r="I163" s="29">
        <f t="shared" ref="I163:I168" si="128">SUM(G163:H163)</f>
        <v>0</v>
      </c>
      <c r="J163" s="29">
        <f t="shared" ref="J163:J168" si="129">I163+F163</f>
        <v>44064</v>
      </c>
    </row>
    <row r="164" spans="1:10">
      <c r="A164" s="14" t="s">
        <v>8</v>
      </c>
      <c r="B164" s="14"/>
      <c r="C164" s="24" t="s">
        <v>9</v>
      </c>
      <c r="D164" s="29">
        <f>SUM(D165)</f>
        <v>7200</v>
      </c>
      <c r="E164" s="29">
        <f t="shared" ref="E164:H165" si="130">SUM(E165)</f>
        <v>0</v>
      </c>
      <c r="F164" s="29">
        <f t="shared" si="130"/>
        <v>7200</v>
      </c>
      <c r="G164" s="29">
        <f t="shared" si="130"/>
        <v>0</v>
      </c>
      <c r="H164" s="29">
        <f t="shared" si="130"/>
        <v>0</v>
      </c>
      <c r="I164" s="29">
        <f t="shared" si="128"/>
        <v>0</v>
      </c>
      <c r="J164" s="29">
        <f t="shared" si="129"/>
        <v>7200</v>
      </c>
    </row>
    <row r="165" spans="1:10">
      <c r="A165" s="15" t="s">
        <v>31</v>
      </c>
      <c r="B165" s="16"/>
      <c r="C165" s="25" t="s">
        <v>32</v>
      </c>
      <c r="D165" s="8">
        <f>SUM(D166)</f>
        <v>7200</v>
      </c>
      <c r="E165" s="8">
        <f t="shared" si="130"/>
        <v>0</v>
      </c>
      <c r="F165" s="8">
        <f t="shared" si="130"/>
        <v>7200</v>
      </c>
      <c r="G165" s="8">
        <f t="shared" si="130"/>
        <v>0</v>
      </c>
      <c r="H165" s="8">
        <f t="shared" si="130"/>
        <v>0</v>
      </c>
      <c r="I165" s="8">
        <f t="shared" si="128"/>
        <v>0</v>
      </c>
      <c r="J165" s="8">
        <f t="shared" si="129"/>
        <v>7200</v>
      </c>
    </row>
    <row r="166" spans="1:10">
      <c r="A166" s="17" t="s">
        <v>31</v>
      </c>
      <c r="B166" s="10">
        <v>50</v>
      </c>
      <c r="C166" s="11" t="s">
        <v>3</v>
      </c>
      <c r="D166" s="8">
        <f>SUM(D167:D168)</f>
        <v>7200</v>
      </c>
      <c r="E166" s="8">
        <f t="shared" ref="E166:H166" si="131">SUM(E167:E168)</f>
        <v>0</v>
      </c>
      <c r="F166" s="8">
        <f t="shared" si="131"/>
        <v>7200</v>
      </c>
      <c r="G166" s="8">
        <f t="shared" si="131"/>
        <v>0</v>
      </c>
      <c r="H166" s="8">
        <f t="shared" si="131"/>
        <v>0</v>
      </c>
      <c r="I166" s="8">
        <f t="shared" si="128"/>
        <v>0</v>
      </c>
      <c r="J166" s="8">
        <f t="shared" si="129"/>
        <v>7200</v>
      </c>
    </row>
    <row r="167" spans="1:10" ht="26.25">
      <c r="A167" s="17" t="s">
        <v>31</v>
      </c>
      <c r="B167" s="9">
        <v>5001</v>
      </c>
      <c r="C167" s="11" t="s">
        <v>12</v>
      </c>
      <c r="D167" s="8">
        <v>5373</v>
      </c>
      <c r="E167" s="8"/>
      <c r="F167" s="8">
        <f>SUM(D167:E167)</f>
        <v>5373</v>
      </c>
      <c r="G167" s="8"/>
      <c r="H167" s="8"/>
      <c r="I167" s="8">
        <f t="shared" si="128"/>
        <v>0</v>
      </c>
      <c r="J167" s="8">
        <f t="shared" si="129"/>
        <v>5373</v>
      </c>
    </row>
    <row r="168" spans="1:10" ht="26.25">
      <c r="A168" s="17" t="s">
        <v>31</v>
      </c>
      <c r="B168" s="9">
        <v>506</v>
      </c>
      <c r="C168" s="11" t="s">
        <v>15</v>
      </c>
      <c r="D168" s="8">
        <v>1827</v>
      </c>
      <c r="E168" s="8"/>
      <c r="F168" s="8">
        <f>SUM(D168:E168)</f>
        <v>1827</v>
      </c>
      <c r="G168" s="8"/>
      <c r="H168" s="8"/>
      <c r="I168" s="8">
        <f t="shared" si="128"/>
        <v>0</v>
      </c>
      <c r="J168" s="8">
        <f t="shared" si="129"/>
        <v>1827</v>
      </c>
    </row>
    <row r="169" spans="1:10">
      <c r="A169" s="14" t="s">
        <v>38</v>
      </c>
      <c r="B169" s="14"/>
      <c r="C169" s="24" t="s">
        <v>39</v>
      </c>
      <c r="D169" s="29">
        <f>SUM(D170)</f>
        <v>36864</v>
      </c>
      <c r="E169" s="29">
        <f t="shared" ref="E169:H169" si="132">SUM(E170)</f>
        <v>0</v>
      </c>
      <c r="F169" s="29">
        <f t="shared" si="132"/>
        <v>36864</v>
      </c>
      <c r="G169" s="29">
        <f t="shared" si="132"/>
        <v>0</v>
      </c>
      <c r="H169" s="29">
        <f t="shared" si="132"/>
        <v>0</v>
      </c>
      <c r="I169" s="29">
        <f t="shared" ref="I169" si="133">SUM(G169:H169)</f>
        <v>0</v>
      </c>
      <c r="J169" s="29">
        <f t="shared" ref="J169" si="134">I169+F169</f>
        <v>36864</v>
      </c>
    </row>
    <row r="170" spans="1:10" ht="26.25">
      <c r="A170" s="15" t="s">
        <v>42</v>
      </c>
      <c r="B170" s="16"/>
      <c r="C170" s="25" t="s">
        <v>90</v>
      </c>
      <c r="D170" s="8">
        <f>SUM(D171,D174)</f>
        <v>36864</v>
      </c>
      <c r="E170" s="8"/>
      <c r="F170" s="8">
        <f t="shared" ref="F170:F175" si="135">SUM(D170:E170)</f>
        <v>36864</v>
      </c>
      <c r="G170" s="8">
        <v>0</v>
      </c>
      <c r="H170" s="8"/>
      <c r="I170" s="8">
        <f t="shared" ref="I170:I175" si="136">SUM(G170:H170)</f>
        <v>0</v>
      </c>
      <c r="J170" s="8">
        <f t="shared" ref="J170:J175" si="137">I170+F170</f>
        <v>36864</v>
      </c>
    </row>
    <row r="171" spans="1:10">
      <c r="A171" s="17" t="s">
        <v>42</v>
      </c>
      <c r="B171" s="10">
        <v>50</v>
      </c>
      <c r="C171" s="11" t="s">
        <v>3</v>
      </c>
      <c r="D171" s="8">
        <f>SUM(D172:D173)</f>
        <v>10000</v>
      </c>
      <c r="E171" s="8"/>
      <c r="F171" s="8">
        <f t="shared" si="135"/>
        <v>10000</v>
      </c>
      <c r="G171" s="8">
        <v>0</v>
      </c>
      <c r="H171" s="8"/>
      <c r="I171" s="8">
        <f t="shared" si="136"/>
        <v>0</v>
      </c>
      <c r="J171" s="8">
        <f t="shared" si="137"/>
        <v>10000</v>
      </c>
    </row>
    <row r="172" spans="1:10" ht="26.25">
      <c r="A172" s="17" t="s">
        <v>42</v>
      </c>
      <c r="B172" s="9">
        <v>5001</v>
      </c>
      <c r="C172" s="11" t="s">
        <v>12</v>
      </c>
      <c r="D172" s="8">
        <v>7463</v>
      </c>
      <c r="E172" s="8"/>
      <c r="F172" s="8">
        <f t="shared" si="135"/>
        <v>7463</v>
      </c>
      <c r="G172" s="8"/>
      <c r="H172" s="8"/>
      <c r="I172" s="8">
        <f t="shared" si="136"/>
        <v>0</v>
      </c>
      <c r="J172" s="8">
        <f t="shared" si="137"/>
        <v>7463</v>
      </c>
    </row>
    <row r="173" spans="1:10" ht="26.25">
      <c r="A173" s="17" t="s">
        <v>42</v>
      </c>
      <c r="B173" s="9">
        <v>506</v>
      </c>
      <c r="C173" s="11" t="s">
        <v>15</v>
      </c>
      <c r="D173" s="8">
        <v>2537</v>
      </c>
      <c r="E173" s="8"/>
      <c r="F173" s="8">
        <f t="shared" si="135"/>
        <v>2537</v>
      </c>
      <c r="G173" s="8"/>
      <c r="H173" s="8"/>
      <c r="I173" s="8">
        <f t="shared" si="136"/>
        <v>0</v>
      </c>
      <c r="J173" s="8">
        <f t="shared" si="137"/>
        <v>2537</v>
      </c>
    </row>
    <row r="174" spans="1:10">
      <c r="A174" s="17" t="s">
        <v>42</v>
      </c>
      <c r="B174" s="10">
        <v>55</v>
      </c>
      <c r="C174" s="11" t="s">
        <v>4</v>
      </c>
      <c r="D174" s="8">
        <f>SUM(D175)</f>
        <v>26864</v>
      </c>
      <c r="E174" s="8"/>
      <c r="F174" s="8">
        <f t="shared" si="135"/>
        <v>26864</v>
      </c>
      <c r="G174" s="8">
        <v>0</v>
      </c>
      <c r="H174" s="8"/>
      <c r="I174" s="8">
        <f t="shared" si="136"/>
        <v>0</v>
      </c>
      <c r="J174" s="8">
        <f t="shared" si="137"/>
        <v>26864</v>
      </c>
    </row>
    <row r="175" spans="1:10">
      <c r="A175" s="17" t="s">
        <v>42</v>
      </c>
      <c r="B175" s="9">
        <v>5502</v>
      </c>
      <c r="C175" s="11" t="s">
        <v>17</v>
      </c>
      <c r="D175" s="8">
        <v>26864</v>
      </c>
      <c r="E175" s="8"/>
      <c r="F175" s="8">
        <f t="shared" si="135"/>
        <v>26864</v>
      </c>
      <c r="G175" s="8"/>
      <c r="H175" s="8"/>
      <c r="I175" s="8">
        <f t="shared" si="136"/>
        <v>0</v>
      </c>
      <c r="J175" s="8">
        <f t="shared" si="137"/>
        <v>26864</v>
      </c>
    </row>
    <row r="176" spans="1:10">
      <c r="A176" s="12" t="s">
        <v>91</v>
      </c>
      <c r="B176" s="13"/>
      <c r="C176" s="24"/>
      <c r="D176" s="29">
        <f>SUM(D177,D182)</f>
        <v>87520</v>
      </c>
      <c r="E176" s="29">
        <f t="shared" ref="E176:H176" si="138">SUM(E177,E182)</f>
        <v>0</v>
      </c>
      <c r="F176" s="29">
        <f t="shared" si="138"/>
        <v>87520</v>
      </c>
      <c r="G176" s="29">
        <f t="shared" si="138"/>
        <v>0</v>
      </c>
      <c r="H176" s="29">
        <f t="shared" si="138"/>
        <v>86000</v>
      </c>
      <c r="I176" s="29">
        <f t="shared" ref="I176:I181" si="139">SUM(G176:H176)</f>
        <v>86000</v>
      </c>
      <c r="J176" s="29">
        <f t="shared" ref="J176:J181" si="140">I176+F176</f>
        <v>173520</v>
      </c>
    </row>
    <row r="177" spans="1:10">
      <c r="A177" s="14" t="s">
        <v>8</v>
      </c>
      <c r="B177" s="14"/>
      <c r="C177" s="24" t="s">
        <v>9</v>
      </c>
      <c r="D177" s="29">
        <f>SUM(D178)</f>
        <v>8520</v>
      </c>
      <c r="E177" s="29">
        <f t="shared" ref="E177:H178" si="141">SUM(E178)</f>
        <v>0</v>
      </c>
      <c r="F177" s="29">
        <f t="shared" si="141"/>
        <v>8520</v>
      </c>
      <c r="G177" s="29">
        <f t="shared" si="141"/>
        <v>0</v>
      </c>
      <c r="H177" s="29">
        <f t="shared" si="141"/>
        <v>0</v>
      </c>
      <c r="I177" s="29">
        <f t="shared" si="139"/>
        <v>0</v>
      </c>
      <c r="J177" s="29">
        <f t="shared" si="140"/>
        <v>8520</v>
      </c>
    </row>
    <row r="178" spans="1:10">
      <c r="A178" s="16" t="s">
        <v>31</v>
      </c>
      <c r="B178" s="16"/>
      <c r="C178" s="25" t="s">
        <v>32</v>
      </c>
      <c r="D178" s="8">
        <f>SUM(D179)</f>
        <v>8520</v>
      </c>
      <c r="E178" s="8">
        <f t="shared" si="141"/>
        <v>0</v>
      </c>
      <c r="F178" s="8">
        <f t="shared" si="141"/>
        <v>8520</v>
      </c>
      <c r="G178" s="8">
        <f t="shared" si="141"/>
        <v>0</v>
      </c>
      <c r="H178" s="8">
        <f t="shared" si="141"/>
        <v>0</v>
      </c>
      <c r="I178" s="8">
        <f t="shared" si="139"/>
        <v>0</v>
      </c>
      <c r="J178" s="8">
        <f t="shared" si="140"/>
        <v>8520</v>
      </c>
    </row>
    <row r="179" spans="1:10">
      <c r="A179" s="18" t="s">
        <v>31</v>
      </c>
      <c r="B179" s="10">
        <v>50</v>
      </c>
      <c r="C179" s="11" t="s">
        <v>3</v>
      </c>
      <c r="D179" s="8">
        <f>SUM(D180:D181)</f>
        <v>8520</v>
      </c>
      <c r="E179" s="8">
        <f t="shared" ref="E179:H179" si="142">SUM(E180:E181)</f>
        <v>0</v>
      </c>
      <c r="F179" s="8">
        <f t="shared" si="142"/>
        <v>8520</v>
      </c>
      <c r="G179" s="8">
        <f t="shared" si="142"/>
        <v>0</v>
      </c>
      <c r="H179" s="8">
        <f t="shared" si="142"/>
        <v>0</v>
      </c>
      <c r="I179" s="8">
        <f t="shared" si="139"/>
        <v>0</v>
      </c>
      <c r="J179" s="8">
        <f t="shared" si="140"/>
        <v>8520</v>
      </c>
    </row>
    <row r="180" spans="1:10" ht="26.25">
      <c r="A180" s="18" t="s">
        <v>31</v>
      </c>
      <c r="B180" s="9">
        <v>5001</v>
      </c>
      <c r="C180" s="11" t="s">
        <v>12</v>
      </c>
      <c r="D180" s="8">
        <v>5568</v>
      </c>
      <c r="E180" s="8"/>
      <c r="F180" s="8">
        <f>SUM(D180:E180)</f>
        <v>5568</v>
      </c>
      <c r="G180" s="8"/>
      <c r="H180" s="8"/>
      <c r="I180" s="8">
        <f t="shared" si="139"/>
        <v>0</v>
      </c>
      <c r="J180" s="8">
        <f t="shared" si="140"/>
        <v>5568</v>
      </c>
    </row>
    <row r="181" spans="1:10" ht="26.25">
      <c r="A181" s="18" t="s">
        <v>31</v>
      </c>
      <c r="B181" s="9">
        <v>506</v>
      </c>
      <c r="C181" s="11" t="s">
        <v>15</v>
      </c>
      <c r="D181" s="8">
        <v>2952</v>
      </c>
      <c r="E181" s="8"/>
      <c r="F181" s="8">
        <f>SUM(D181:E181)</f>
        <v>2952</v>
      </c>
      <c r="G181" s="8"/>
      <c r="H181" s="8"/>
      <c r="I181" s="8">
        <f t="shared" si="139"/>
        <v>0</v>
      </c>
      <c r="J181" s="8">
        <f t="shared" si="140"/>
        <v>2952</v>
      </c>
    </row>
    <row r="182" spans="1:10">
      <c r="A182" s="14" t="s">
        <v>38</v>
      </c>
      <c r="B182" s="14"/>
      <c r="C182" s="24" t="s">
        <v>39</v>
      </c>
      <c r="D182" s="29">
        <f>SUM(D183)</f>
        <v>79000</v>
      </c>
      <c r="E182" s="29">
        <f t="shared" ref="E182:H182" si="143">SUM(E183)</f>
        <v>0</v>
      </c>
      <c r="F182" s="29">
        <f t="shared" si="143"/>
        <v>79000</v>
      </c>
      <c r="G182" s="29">
        <f t="shared" si="143"/>
        <v>0</v>
      </c>
      <c r="H182" s="29">
        <f t="shared" si="143"/>
        <v>86000</v>
      </c>
      <c r="I182" s="29">
        <f t="shared" ref="I182" si="144">SUM(G182:H182)</f>
        <v>86000</v>
      </c>
      <c r="J182" s="29">
        <f t="shared" ref="J182" si="145">I182+F182</f>
        <v>165000</v>
      </c>
    </row>
    <row r="183" spans="1:10">
      <c r="A183" s="16" t="s">
        <v>53</v>
      </c>
      <c r="B183" s="16"/>
      <c r="C183" s="25" t="s">
        <v>54</v>
      </c>
      <c r="D183" s="8">
        <f>SUM(D184)</f>
        <v>79000</v>
      </c>
      <c r="E183" s="8">
        <f t="shared" ref="E183:H183" si="146">SUM(E184)</f>
        <v>0</v>
      </c>
      <c r="F183" s="8">
        <f t="shared" si="146"/>
        <v>79000</v>
      </c>
      <c r="G183" s="8">
        <f t="shared" si="146"/>
        <v>0</v>
      </c>
      <c r="H183" s="8">
        <f t="shared" si="146"/>
        <v>86000</v>
      </c>
      <c r="I183" s="8">
        <f t="shared" ref="I183:I185" si="147">SUM(G183:H183)</f>
        <v>86000</v>
      </c>
      <c r="J183" s="8">
        <f t="shared" ref="J183:J185" si="148">I183+F183</f>
        <v>165000</v>
      </c>
    </row>
    <row r="184" spans="1:10">
      <c r="A184" s="18" t="s">
        <v>53</v>
      </c>
      <c r="B184" s="10">
        <v>55</v>
      </c>
      <c r="C184" s="11" t="s">
        <v>4</v>
      </c>
      <c r="D184" s="8">
        <f>SUM(D185)</f>
        <v>79000</v>
      </c>
      <c r="E184" s="8">
        <f t="shared" ref="E184:H184" si="149">SUM(E185)</f>
        <v>0</v>
      </c>
      <c r="F184" s="8">
        <f t="shared" si="149"/>
        <v>79000</v>
      </c>
      <c r="G184" s="8">
        <f t="shared" si="149"/>
        <v>0</v>
      </c>
      <c r="H184" s="8">
        <f t="shared" si="149"/>
        <v>86000</v>
      </c>
      <c r="I184" s="8">
        <f t="shared" si="147"/>
        <v>86000</v>
      </c>
      <c r="J184" s="8">
        <f t="shared" si="148"/>
        <v>165000</v>
      </c>
    </row>
    <row r="185" spans="1:10" ht="26.25">
      <c r="A185" s="18" t="s">
        <v>53</v>
      </c>
      <c r="B185" s="9">
        <v>5511</v>
      </c>
      <c r="C185" s="11" t="s">
        <v>20</v>
      </c>
      <c r="D185" s="8">
        <v>79000</v>
      </c>
      <c r="E185" s="8"/>
      <c r="F185" s="8">
        <f>SUM(D185:E185)</f>
        <v>79000</v>
      </c>
      <c r="G185" s="8"/>
      <c r="H185" s="8">
        <v>86000</v>
      </c>
      <c r="I185" s="8">
        <f t="shared" si="147"/>
        <v>86000</v>
      </c>
      <c r="J185" s="8">
        <f t="shared" si="148"/>
        <v>165000</v>
      </c>
    </row>
    <row r="186" spans="1:10">
      <c r="A186" s="12" t="s">
        <v>113</v>
      </c>
      <c r="B186" s="13"/>
      <c r="C186" s="24"/>
      <c r="D186" s="29">
        <f>SUM(D187)</f>
        <v>88447</v>
      </c>
      <c r="E186" s="29">
        <f t="shared" ref="E186:H186" si="150">SUM(E187)</f>
        <v>0</v>
      </c>
      <c r="F186" s="29">
        <f t="shared" si="150"/>
        <v>88447</v>
      </c>
      <c r="G186" s="29">
        <f t="shared" si="150"/>
        <v>0</v>
      </c>
      <c r="H186" s="29">
        <f t="shared" si="150"/>
        <v>0</v>
      </c>
      <c r="I186" s="29">
        <f t="shared" ref="I186" si="151">SUM(G186:H186)</f>
        <v>0</v>
      </c>
      <c r="J186" s="29">
        <f t="shared" ref="J186" si="152">I186+F186</f>
        <v>88447</v>
      </c>
    </row>
    <row r="187" spans="1:10">
      <c r="A187" s="14" t="s">
        <v>45</v>
      </c>
      <c r="B187" s="14"/>
      <c r="C187" s="24" t="s">
        <v>46</v>
      </c>
      <c r="D187" s="29">
        <f>SUM(D188,D191)</f>
        <v>88447</v>
      </c>
      <c r="E187" s="29">
        <f t="shared" ref="E187:H187" si="153">SUM(E188,E191)</f>
        <v>0</v>
      </c>
      <c r="F187" s="29">
        <f t="shared" si="153"/>
        <v>88447</v>
      </c>
      <c r="G187" s="29">
        <f t="shared" si="153"/>
        <v>0</v>
      </c>
      <c r="H187" s="29">
        <f t="shared" si="153"/>
        <v>0</v>
      </c>
      <c r="I187" s="29">
        <f t="shared" ref="I187:I189" si="154">SUM(G187:H187)</f>
        <v>0</v>
      </c>
      <c r="J187" s="29">
        <f t="shared" ref="J187:J189" si="155">I187+F187</f>
        <v>88447</v>
      </c>
    </row>
    <row r="188" spans="1:10">
      <c r="A188" s="15" t="s">
        <v>47</v>
      </c>
      <c r="B188" s="16"/>
      <c r="C188" s="25" t="s">
        <v>48</v>
      </c>
      <c r="D188" s="8">
        <f>SUM(D189)</f>
        <v>55000</v>
      </c>
      <c r="E188" s="8">
        <f t="shared" ref="E188:H188" si="156">SUM(E189)</f>
        <v>0</v>
      </c>
      <c r="F188" s="8">
        <f t="shared" si="156"/>
        <v>55000</v>
      </c>
      <c r="G188" s="8">
        <f t="shared" si="156"/>
        <v>0</v>
      </c>
      <c r="H188" s="8">
        <f t="shared" si="156"/>
        <v>0</v>
      </c>
      <c r="I188" s="8">
        <f t="shared" si="154"/>
        <v>0</v>
      </c>
      <c r="J188" s="8">
        <f t="shared" si="155"/>
        <v>55000</v>
      </c>
    </row>
    <row r="189" spans="1:10">
      <c r="A189" s="17" t="s">
        <v>47</v>
      </c>
      <c r="B189" s="10">
        <v>55</v>
      </c>
      <c r="C189" s="11" t="s">
        <v>4</v>
      </c>
      <c r="D189" s="8">
        <f>SUM(D190)</f>
        <v>55000</v>
      </c>
      <c r="E189" s="8">
        <f t="shared" ref="E189:H189" si="157">SUM(E190)</f>
        <v>0</v>
      </c>
      <c r="F189" s="8">
        <f t="shared" si="157"/>
        <v>55000</v>
      </c>
      <c r="G189" s="8">
        <f t="shared" si="157"/>
        <v>0</v>
      </c>
      <c r="H189" s="8">
        <f t="shared" si="157"/>
        <v>0</v>
      </c>
      <c r="I189" s="8">
        <f t="shared" si="154"/>
        <v>0</v>
      </c>
      <c r="J189" s="8">
        <f t="shared" si="155"/>
        <v>55000</v>
      </c>
    </row>
    <row r="190" spans="1:10">
      <c r="A190" s="17" t="s">
        <v>47</v>
      </c>
      <c r="B190" s="9">
        <v>5524</v>
      </c>
      <c r="C190" s="11" t="s">
        <v>26</v>
      </c>
      <c r="D190" s="8">
        <v>55000</v>
      </c>
      <c r="E190" s="8"/>
      <c r="F190" s="8">
        <f>SUM(D190:E190)</f>
        <v>55000</v>
      </c>
      <c r="G190" s="8"/>
      <c r="H190" s="8"/>
      <c r="I190" s="8">
        <f t="shared" ref="I190" si="158">SUM(G190:H190)</f>
        <v>0</v>
      </c>
      <c r="J190" s="8">
        <f t="shared" ref="J190" si="159">I190+F190</f>
        <v>55000</v>
      </c>
    </row>
    <row r="191" spans="1:10">
      <c r="A191" s="15" t="s">
        <v>49</v>
      </c>
      <c r="B191" s="16"/>
      <c r="C191" s="25" t="s">
        <v>50</v>
      </c>
      <c r="D191" s="8">
        <f>SUM(D192)</f>
        <v>33447</v>
      </c>
      <c r="E191" s="8">
        <f t="shared" ref="E191:H191" si="160">SUM(E192)</f>
        <v>0</v>
      </c>
      <c r="F191" s="8">
        <f t="shared" si="160"/>
        <v>33447</v>
      </c>
      <c r="G191" s="8">
        <f t="shared" si="160"/>
        <v>0</v>
      </c>
      <c r="H191" s="8">
        <f t="shared" si="160"/>
        <v>0</v>
      </c>
      <c r="I191" s="8">
        <f t="shared" ref="I191:I193" si="161">SUM(G191:H191)</f>
        <v>0</v>
      </c>
      <c r="J191" s="8">
        <f t="shared" ref="J191:J193" si="162">I191+F191</f>
        <v>33447</v>
      </c>
    </row>
    <row r="192" spans="1:10">
      <c r="A192" s="17" t="s">
        <v>49</v>
      </c>
      <c r="B192" s="10">
        <v>55</v>
      </c>
      <c r="C192" s="11" t="s">
        <v>4</v>
      </c>
      <c r="D192" s="8">
        <f>SUM(D193)</f>
        <v>33447</v>
      </c>
      <c r="E192" s="8">
        <f t="shared" ref="E192:H192" si="163">SUM(E193)</f>
        <v>0</v>
      </c>
      <c r="F192" s="8">
        <f t="shared" si="163"/>
        <v>33447</v>
      </c>
      <c r="G192" s="8">
        <f t="shared" si="163"/>
        <v>0</v>
      </c>
      <c r="H192" s="8">
        <f t="shared" si="163"/>
        <v>0</v>
      </c>
      <c r="I192" s="8">
        <f t="shared" si="161"/>
        <v>0</v>
      </c>
      <c r="J192" s="8">
        <f t="shared" si="162"/>
        <v>33447</v>
      </c>
    </row>
    <row r="193" spans="1:10">
      <c r="A193" s="17" t="s">
        <v>49</v>
      </c>
      <c r="B193" s="9">
        <v>5524</v>
      </c>
      <c r="C193" s="11" t="s">
        <v>26</v>
      </c>
      <c r="D193" s="8">
        <v>33447</v>
      </c>
      <c r="E193" s="8"/>
      <c r="F193" s="8">
        <f>SUM(D193:E193)</f>
        <v>33447</v>
      </c>
      <c r="G193" s="8"/>
      <c r="H193" s="8"/>
      <c r="I193" s="8">
        <f t="shared" si="161"/>
        <v>0</v>
      </c>
      <c r="J193" s="8">
        <f t="shared" si="162"/>
        <v>33447</v>
      </c>
    </row>
    <row r="194" spans="1:10">
      <c r="A194" s="12" t="s">
        <v>98</v>
      </c>
      <c r="B194" s="13"/>
      <c r="C194" s="24"/>
      <c r="D194" s="8">
        <v>6641440</v>
      </c>
      <c r="E194" s="8">
        <v>1443526</v>
      </c>
      <c r="F194" s="8">
        <f>SUM(D194:E194)</f>
        <v>8084966</v>
      </c>
      <c r="G194" s="8">
        <v>796630</v>
      </c>
      <c r="H194" s="8">
        <v>83000</v>
      </c>
      <c r="I194" s="8">
        <f t="shared" ref="I194:I197" si="164">SUM(G194:H194)</f>
        <v>879630</v>
      </c>
      <c r="J194" s="8">
        <f t="shared" ref="J194:J197" si="165">I194+F194</f>
        <v>8964596</v>
      </c>
    </row>
    <row r="195" spans="1:10">
      <c r="A195" s="14" t="s">
        <v>8</v>
      </c>
      <c r="B195" s="14"/>
      <c r="C195" s="24" t="s">
        <v>9</v>
      </c>
      <c r="D195" s="29">
        <f>SUM(D196)</f>
        <v>9916</v>
      </c>
      <c r="E195" s="29">
        <f t="shared" ref="E195:H196" si="166">SUM(E196)</f>
        <v>0</v>
      </c>
      <c r="F195" s="29">
        <f t="shared" si="166"/>
        <v>9916</v>
      </c>
      <c r="G195" s="29">
        <f t="shared" si="166"/>
        <v>0</v>
      </c>
      <c r="H195" s="29">
        <f t="shared" si="166"/>
        <v>0</v>
      </c>
      <c r="I195" s="29">
        <f t="shared" si="164"/>
        <v>0</v>
      </c>
      <c r="J195" s="29">
        <f t="shared" si="165"/>
        <v>9916</v>
      </c>
    </row>
    <row r="196" spans="1:10">
      <c r="A196" s="15" t="s">
        <v>31</v>
      </c>
      <c r="B196" s="16"/>
      <c r="C196" s="25" t="s">
        <v>32</v>
      </c>
      <c r="D196" s="8">
        <f>SUM(D197)</f>
        <v>9916</v>
      </c>
      <c r="E196" s="8">
        <f t="shared" si="166"/>
        <v>0</v>
      </c>
      <c r="F196" s="8">
        <f t="shared" si="166"/>
        <v>9916</v>
      </c>
      <c r="G196" s="8">
        <f t="shared" si="166"/>
        <v>0</v>
      </c>
      <c r="H196" s="8">
        <f t="shared" si="166"/>
        <v>0</v>
      </c>
      <c r="I196" s="8">
        <f t="shared" si="164"/>
        <v>0</v>
      </c>
      <c r="J196" s="8">
        <f t="shared" si="165"/>
        <v>9916</v>
      </c>
    </row>
    <row r="197" spans="1:10">
      <c r="A197" s="17" t="s">
        <v>31</v>
      </c>
      <c r="B197" s="10">
        <v>50</v>
      </c>
      <c r="C197" s="11" t="s">
        <v>3</v>
      </c>
      <c r="D197" s="8">
        <f>SUM(D198:D199)</f>
        <v>9916</v>
      </c>
      <c r="E197" s="8">
        <f t="shared" ref="E197:H197" si="167">SUM(E198:E199)</f>
        <v>0</v>
      </c>
      <c r="F197" s="8">
        <f t="shared" si="167"/>
        <v>9916</v>
      </c>
      <c r="G197" s="8">
        <f t="shared" si="167"/>
        <v>0</v>
      </c>
      <c r="H197" s="8">
        <f t="shared" si="167"/>
        <v>0</v>
      </c>
      <c r="I197" s="8">
        <f t="shared" si="164"/>
        <v>0</v>
      </c>
      <c r="J197" s="8">
        <f t="shared" si="165"/>
        <v>9916</v>
      </c>
    </row>
    <row r="198" spans="1:10" ht="26.25">
      <c r="A198" s="17" t="s">
        <v>31</v>
      </c>
      <c r="B198" s="9">
        <v>5001</v>
      </c>
      <c r="C198" s="11" t="s">
        <v>12</v>
      </c>
      <c r="D198" s="8">
        <v>7400</v>
      </c>
      <c r="E198" s="8"/>
      <c r="F198" s="8">
        <f>SUM(D198:E198)</f>
        <v>7400</v>
      </c>
      <c r="G198" s="8"/>
      <c r="H198" s="8"/>
      <c r="I198" s="8">
        <f t="shared" ref="I198:I199" si="168">SUM(G198:H198)</f>
        <v>0</v>
      </c>
      <c r="J198" s="8">
        <f t="shared" ref="J198:J199" si="169">I198+F198</f>
        <v>7400</v>
      </c>
    </row>
    <row r="199" spans="1:10" ht="26.25">
      <c r="A199" s="17" t="s">
        <v>31</v>
      </c>
      <c r="B199" s="9">
        <v>506</v>
      </c>
      <c r="C199" s="11" t="s">
        <v>15</v>
      </c>
      <c r="D199" s="8">
        <v>2516</v>
      </c>
      <c r="E199" s="8"/>
      <c r="F199" s="8">
        <f>SUM(D199:E199)</f>
        <v>2516</v>
      </c>
      <c r="G199" s="8"/>
      <c r="H199" s="8"/>
      <c r="I199" s="8">
        <f t="shared" si="168"/>
        <v>0</v>
      </c>
      <c r="J199" s="8">
        <f t="shared" si="169"/>
        <v>2516</v>
      </c>
    </row>
    <row r="200" spans="1:10">
      <c r="A200" s="13">
        <v>10</v>
      </c>
      <c r="B200" s="13"/>
      <c r="C200" s="24" t="s">
        <v>94</v>
      </c>
      <c r="D200" s="8">
        <v>6001905</v>
      </c>
      <c r="E200" s="8">
        <v>1443526</v>
      </c>
      <c r="F200" s="8">
        <f>SUM(D200:E200)</f>
        <v>7445431</v>
      </c>
      <c r="G200" s="8">
        <v>796630</v>
      </c>
      <c r="H200" s="8">
        <v>83000</v>
      </c>
      <c r="I200" s="8">
        <f t="shared" ref="I200" si="170">SUM(G200:H200)</f>
        <v>879630</v>
      </c>
      <c r="J200" s="8">
        <f t="shared" ref="J200" si="171">I200+F200</f>
        <v>8325061</v>
      </c>
    </row>
    <row r="201" spans="1:10">
      <c r="A201" s="15" t="s">
        <v>95</v>
      </c>
      <c r="B201" s="16"/>
      <c r="C201" s="25" t="s">
        <v>99</v>
      </c>
      <c r="D201" s="8">
        <f>SUM(D202)</f>
        <v>0</v>
      </c>
      <c r="E201" s="8">
        <f t="shared" ref="E201:H201" si="172">SUM(E202)</f>
        <v>0</v>
      </c>
      <c r="F201" s="8">
        <f t="shared" si="172"/>
        <v>0</v>
      </c>
      <c r="G201" s="8">
        <f t="shared" si="172"/>
        <v>12000</v>
      </c>
      <c r="H201" s="8">
        <f t="shared" si="172"/>
        <v>0</v>
      </c>
      <c r="I201" s="8">
        <f t="shared" ref="I201:I204" si="173">SUM(G201:H201)</f>
        <v>12000</v>
      </c>
      <c r="J201" s="8">
        <f t="shared" ref="J201:J204" si="174">I201+F201</f>
        <v>12000</v>
      </c>
    </row>
    <row r="202" spans="1:10">
      <c r="A202" s="17" t="s">
        <v>95</v>
      </c>
      <c r="B202" s="10">
        <v>50</v>
      </c>
      <c r="C202" s="11" t="s">
        <v>3</v>
      </c>
      <c r="D202" s="8">
        <f>SUM(D203:D204)</f>
        <v>0</v>
      </c>
      <c r="E202" s="8">
        <f>SUM(E203:E204)</f>
        <v>0</v>
      </c>
      <c r="F202" s="8">
        <f>SUM(F203:F204)</f>
        <v>0</v>
      </c>
      <c r="G202" s="8">
        <f>SUM(G203:G204)</f>
        <v>12000</v>
      </c>
      <c r="H202" s="8">
        <f>SUM(H203:H204)</f>
        <v>0</v>
      </c>
      <c r="I202" s="8">
        <f t="shared" si="173"/>
        <v>12000</v>
      </c>
      <c r="J202" s="8">
        <f t="shared" si="174"/>
        <v>12000</v>
      </c>
    </row>
    <row r="203" spans="1:10">
      <c r="A203" s="17" t="s">
        <v>95</v>
      </c>
      <c r="B203" s="9">
        <v>5002</v>
      </c>
      <c r="C203" s="11" t="s">
        <v>13</v>
      </c>
      <c r="D203" s="8"/>
      <c r="E203" s="8"/>
      <c r="F203" s="8">
        <f>SUM(D203:E203)</f>
        <v>0</v>
      </c>
      <c r="G203" s="8">
        <v>8955</v>
      </c>
      <c r="H203" s="8"/>
      <c r="I203" s="8">
        <f t="shared" si="173"/>
        <v>8955</v>
      </c>
      <c r="J203" s="8">
        <f t="shared" si="174"/>
        <v>8955</v>
      </c>
    </row>
    <row r="204" spans="1:10" ht="26.25">
      <c r="A204" s="17" t="s">
        <v>95</v>
      </c>
      <c r="B204" s="9">
        <v>506</v>
      </c>
      <c r="C204" s="11" t="s">
        <v>15</v>
      </c>
      <c r="D204" s="8"/>
      <c r="E204" s="8"/>
      <c r="F204" s="8">
        <f>SUM(D204:E204)</f>
        <v>0</v>
      </c>
      <c r="G204" s="8">
        <f>2955+90</f>
        <v>3045</v>
      </c>
      <c r="H204" s="8"/>
      <c r="I204" s="8">
        <f t="shared" si="173"/>
        <v>3045</v>
      </c>
      <c r="J204" s="8">
        <f t="shared" si="174"/>
        <v>3045</v>
      </c>
    </row>
    <row r="205" spans="1:10">
      <c r="A205" s="15" t="s">
        <v>95</v>
      </c>
      <c r="B205" s="16"/>
      <c r="C205" s="25" t="s">
        <v>100</v>
      </c>
      <c r="D205" s="8">
        <f>SUM(D206)</f>
        <v>0</v>
      </c>
      <c r="E205" s="8">
        <f t="shared" ref="E205:H205" si="175">SUM(E206)</f>
        <v>0</v>
      </c>
      <c r="F205" s="8">
        <f t="shared" si="175"/>
        <v>0</v>
      </c>
      <c r="G205" s="8">
        <f t="shared" si="175"/>
        <v>19377</v>
      </c>
      <c r="H205" s="8">
        <f t="shared" si="175"/>
        <v>0</v>
      </c>
      <c r="I205" s="8">
        <f t="shared" ref="I205:I206" si="176">SUM(G205:H205)</f>
        <v>19377</v>
      </c>
      <c r="J205" s="8">
        <f t="shared" ref="J205:J206" si="177">I205+F205</f>
        <v>19377</v>
      </c>
    </row>
    <row r="206" spans="1:10">
      <c r="A206" s="17" t="s">
        <v>95</v>
      </c>
      <c r="B206" s="10">
        <v>55</v>
      </c>
      <c r="C206" s="11" t="s">
        <v>4</v>
      </c>
      <c r="D206" s="8">
        <f>SUM(D207:D211)</f>
        <v>0</v>
      </c>
      <c r="E206" s="8">
        <f>SUM(E207:E211)</f>
        <v>0</v>
      </c>
      <c r="F206" s="8">
        <f>SUM(F207:F211)</f>
        <v>0</v>
      </c>
      <c r="G206" s="8">
        <f>SUM(G207:G211)</f>
        <v>19377</v>
      </c>
      <c r="H206" s="8">
        <f>SUM(H207:H211)</f>
        <v>0</v>
      </c>
      <c r="I206" s="8">
        <f t="shared" si="176"/>
        <v>19377</v>
      </c>
      <c r="J206" s="8">
        <f t="shared" si="177"/>
        <v>19377</v>
      </c>
    </row>
    <row r="207" spans="1:10">
      <c r="A207" s="17" t="s">
        <v>95</v>
      </c>
      <c r="B207" s="9">
        <v>5504</v>
      </c>
      <c r="C207" s="11" t="s">
        <v>19</v>
      </c>
      <c r="D207" s="8"/>
      <c r="E207" s="8"/>
      <c r="F207" s="8">
        <f>SUM(D207:E207)</f>
        <v>0</v>
      </c>
      <c r="G207" s="8">
        <v>1400</v>
      </c>
      <c r="H207" s="8"/>
      <c r="I207" s="8">
        <f t="shared" ref="I207:I215" si="178">SUM(G207:H207)</f>
        <v>1400</v>
      </c>
      <c r="J207" s="8">
        <f t="shared" ref="J207:J214" si="179">I207+F207</f>
        <v>1400</v>
      </c>
    </row>
    <row r="208" spans="1:10" ht="26.25">
      <c r="A208" s="17" t="s">
        <v>95</v>
      </c>
      <c r="B208" s="9">
        <v>5511</v>
      </c>
      <c r="C208" s="11" t="s">
        <v>20</v>
      </c>
      <c r="D208" s="8"/>
      <c r="E208" s="8"/>
      <c r="F208" s="8">
        <f>SUM(D208:E208)</f>
        <v>0</v>
      </c>
      <c r="G208" s="8">
        <v>10000</v>
      </c>
      <c r="H208" s="8"/>
      <c r="I208" s="8">
        <f t="shared" si="178"/>
        <v>10000</v>
      </c>
      <c r="J208" s="8">
        <f t="shared" si="179"/>
        <v>10000</v>
      </c>
    </row>
    <row r="209" spans="1:10">
      <c r="A209" s="17" t="s">
        <v>95</v>
      </c>
      <c r="B209" s="9">
        <v>5513</v>
      </c>
      <c r="C209" s="11" t="s">
        <v>22</v>
      </c>
      <c r="D209" s="8"/>
      <c r="E209" s="8"/>
      <c r="F209" s="8">
        <f>SUM(D209:E209)</f>
        <v>0</v>
      </c>
      <c r="G209" s="8">
        <v>700</v>
      </c>
      <c r="H209" s="8"/>
      <c r="I209" s="8">
        <f t="shared" si="178"/>
        <v>700</v>
      </c>
      <c r="J209" s="8">
        <f t="shared" si="179"/>
        <v>700</v>
      </c>
    </row>
    <row r="210" spans="1:10" ht="39">
      <c r="A210" s="17" t="s">
        <v>95</v>
      </c>
      <c r="B210" s="9">
        <v>5514</v>
      </c>
      <c r="C210" s="11" t="s">
        <v>23</v>
      </c>
      <c r="D210" s="8"/>
      <c r="E210" s="8"/>
      <c r="F210" s="8">
        <f>SUM(D210:E210)</f>
        <v>0</v>
      </c>
      <c r="G210" s="8">
        <v>300</v>
      </c>
      <c r="H210" s="8"/>
      <c r="I210" s="8">
        <f t="shared" si="178"/>
        <v>300</v>
      </c>
      <c r="J210" s="8">
        <f t="shared" si="179"/>
        <v>300</v>
      </c>
    </row>
    <row r="211" spans="1:10">
      <c r="A211" s="17" t="s">
        <v>95</v>
      </c>
      <c r="B211" s="9">
        <v>5515</v>
      </c>
      <c r="C211" s="11" t="s">
        <v>24</v>
      </c>
      <c r="D211" s="8"/>
      <c r="E211" s="8"/>
      <c r="F211" s="8">
        <f>SUM(D211:E211)</f>
        <v>0</v>
      </c>
      <c r="G211" s="8">
        <v>6977</v>
      </c>
      <c r="H211" s="8"/>
      <c r="I211" s="8">
        <f t="shared" si="178"/>
        <v>6977</v>
      </c>
      <c r="J211" s="8">
        <f t="shared" si="179"/>
        <v>6977</v>
      </c>
    </row>
    <row r="212" spans="1:10">
      <c r="A212" s="15" t="s">
        <v>95</v>
      </c>
      <c r="B212" s="16"/>
      <c r="C212" s="25" t="s">
        <v>51</v>
      </c>
      <c r="D212" s="8">
        <f>SUM(D213)</f>
        <v>0</v>
      </c>
      <c r="E212" s="8">
        <f t="shared" ref="E212:H212" si="180">SUM(E213)</f>
        <v>0</v>
      </c>
      <c r="F212" s="8">
        <f t="shared" si="180"/>
        <v>0</v>
      </c>
      <c r="G212" s="8">
        <f t="shared" si="180"/>
        <v>7666</v>
      </c>
      <c r="H212" s="8">
        <f t="shared" si="180"/>
        <v>0</v>
      </c>
      <c r="I212" s="8">
        <f t="shared" si="178"/>
        <v>7666</v>
      </c>
      <c r="J212" s="8">
        <f t="shared" si="179"/>
        <v>7666</v>
      </c>
    </row>
    <row r="213" spans="1:10">
      <c r="A213" s="17" t="s">
        <v>95</v>
      </c>
      <c r="B213" s="10">
        <v>55</v>
      </c>
      <c r="C213" s="11" t="s">
        <v>4</v>
      </c>
      <c r="D213" s="8">
        <f>SUM(D214:D217)</f>
        <v>0</v>
      </c>
      <c r="E213" s="8">
        <f>SUM(E214:E217)</f>
        <v>0</v>
      </c>
      <c r="F213" s="8">
        <f>SUM(F214:F217)</f>
        <v>0</v>
      </c>
      <c r="G213" s="8">
        <f>SUM(G214:G217)</f>
        <v>7666</v>
      </c>
      <c r="H213" s="8">
        <f>SUM(H214:H217)</f>
        <v>0</v>
      </c>
      <c r="I213" s="8">
        <f t="shared" si="178"/>
        <v>7666</v>
      </c>
      <c r="J213" s="8">
        <f t="shared" si="179"/>
        <v>7666</v>
      </c>
    </row>
    <row r="214" spans="1:10">
      <c r="A214" s="17" t="s">
        <v>95</v>
      </c>
      <c r="B214" s="9">
        <v>5500</v>
      </c>
      <c r="C214" s="11" t="s">
        <v>16</v>
      </c>
      <c r="D214" s="8"/>
      <c r="E214" s="8"/>
      <c r="F214" s="8">
        <f>SUM(D214:E214)</f>
        <v>0</v>
      </c>
      <c r="G214" s="8">
        <v>400</v>
      </c>
      <c r="H214" s="8"/>
      <c r="I214" s="8">
        <f t="shared" si="178"/>
        <v>400</v>
      </c>
      <c r="J214" s="8">
        <f t="shared" si="179"/>
        <v>400</v>
      </c>
    </row>
    <row r="215" spans="1:10" ht="26.25">
      <c r="A215" s="17" t="s">
        <v>95</v>
      </c>
      <c r="B215" s="9">
        <v>5511</v>
      </c>
      <c r="C215" s="11" t="s">
        <v>20</v>
      </c>
      <c r="D215" s="8"/>
      <c r="E215" s="8"/>
      <c r="F215" s="8">
        <f>SUM(D215:E215)</f>
        <v>0</v>
      </c>
      <c r="G215" s="8">
        <f>1566+1300+1500+1000</f>
        <v>5366</v>
      </c>
      <c r="H215" s="8"/>
      <c r="I215" s="8">
        <f t="shared" si="178"/>
        <v>5366</v>
      </c>
      <c r="J215" s="8">
        <f t="shared" ref="J215:J217" si="181">I215+F215</f>
        <v>5366</v>
      </c>
    </row>
    <row r="216" spans="1:10">
      <c r="A216" s="17" t="s">
        <v>95</v>
      </c>
      <c r="B216" s="9">
        <v>5515</v>
      </c>
      <c r="C216" s="11" t="s">
        <v>24</v>
      </c>
      <c r="D216" s="8"/>
      <c r="E216" s="8"/>
      <c r="F216" s="8">
        <f>SUM(D216:E216)</f>
        <v>0</v>
      </c>
      <c r="G216" s="8">
        <v>1500</v>
      </c>
      <c r="H216" s="8"/>
      <c r="I216" s="8">
        <f t="shared" ref="I216:I217" si="182">SUM(G216:H216)</f>
        <v>1500</v>
      </c>
      <c r="J216" s="8">
        <f t="shared" si="181"/>
        <v>1500</v>
      </c>
    </row>
    <row r="217" spans="1:10" ht="26.25">
      <c r="A217" s="17" t="s">
        <v>95</v>
      </c>
      <c r="B217" s="9">
        <v>5525</v>
      </c>
      <c r="C217" s="11" t="s">
        <v>33</v>
      </c>
      <c r="D217" s="8"/>
      <c r="E217" s="8"/>
      <c r="F217" s="8">
        <f>SUM(D217:E217)</f>
        <v>0</v>
      </c>
      <c r="G217" s="8">
        <v>400</v>
      </c>
      <c r="H217" s="8"/>
      <c r="I217" s="8">
        <f t="shared" si="182"/>
        <v>400</v>
      </c>
      <c r="J217" s="8">
        <f t="shared" si="181"/>
        <v>400</v>
      </c>
    </row>
    <row r="218" spans="1:10" ht="26.25">
      <c r="A218" s="15" t="s">
        <v>101</v>
      </c>
      <c r="B218" s="16"/>
      <c r="C218" s="25" t="s">
        <v>102</v>
      </c>
      <c r="D218" s="8">
        <f>SUM(D219)</f>
        <v>0</v>
      </c>
      <c r="E218" s="8">
        <f t="shared" ref="E218:H218" si="183">SUM(E219)</f>
        <v>0</v>
      </c>
      <c r="F218" s="8">
        <f t="shared" si="183"/>
        <v>0</v>
      </c>
      <c r="G218" s="8">
        <f t="shared" si="183"/>
        <v>694</v>
      </c>
      <c r="H218" s="8">
        <f t="shared" si="183"/>
        <v>5543</v>
      </c>
      <c r="I218" s="8">
        <f t="shared" ref="I218:I223" si="184">SUM(G218:H218)</f>
        <v>6237</v>
      </c>
      <c r="J218" s="8">
        <f t="shared" ref="J218:J223" si="185">I218+F218</f>
        <v>6237</v>
      </c>
    </row>
    <row r="219" spans="1:10">
      <c r="A219" s="17" t="s">
        <v>101</v>
      </c>
      <c r="B219" s="10">
        <v>55</v>
      </c>
      <c r="C219" s="11" t="s">
        <v>4</v>
      </c>
      <c r="D219" s="8">
        <f>SUM(D220:D225)</f>
        <v>0</v>
      </c>
      <c r="E219" s="8">
        <f>SUM(E220:E225)</f>
        <v>0</v>
      </c>
      <c r="F219" s="8">
        <f>SUM(F220:F225)</f>
        <v>0</v>
      </c>
      <c r="G219" s="8">
        <f>SUM(G220:G225)</f>
        <v>694</v>
      </c>
      <c r="H219" s="8">
        <f>SUM(H220:H225)</f>
        <v>5543</v>
      </c>
      <c r="I219" s="8">
        <f t="shared" si="184"/>
        <v>6237</v>
      </c>
      <c r="J219" s="8">
        <f t="shared" si="185"/>
        <v>6237</v>
      </c>
    </row>
    <row r="220" spans="1:10">
      <c r="A220" s="17" t="s">
        <v>101</v>
      </c>
      <c r="B220" s="9">
        <v>5500</v>
      </c>
      <c r="C220" s="11" t="s">
        <v>16</v>
      </c>
      <c r="D220" s="8"/>
      <c r="E220" s="8"/>
      <c r="F220" s="8">
        <f t="shared" ref="F220:F234" si="186">SUM(D220:E220)</f>
        <v>0</v>
      </c>
      <c r="G220" s="8"/>
      <c r="H220" s="8"/>
      <c r="I220" s="8">
        <f t="shared" si="184"/>
        <v>0</v>
      </c>
      <c r="J220" s="8">
        <f t="shared" si="185"/>
        <v>0</v>
      </c>
    </row>
    <row r="221" spans="1:10">
      <c r="A221" s="17" t="s">
        <v>101</v>
      </c>
      <c r="B221" s="9">
        <v>5504</v>
      </c>
      <c r="C221" s="11" t="s">
        <v>19</v>
      </c>
      <c r="D221" s="8"/>
      <c r="E221" s="8"/>
      <c r="F221" s="8">
        <f t="shared" si="186"/>
        <v>0</v>
      </c>
      <c r="G221" s="8"/>
      <c r="H221" s="8">
        <v>550</v>
      </c>
      <c r="I221" s="8">
        <f t="shared" si="184"/>
        <v>550</v>
      </c>
      <c r="J221" s="8">
        <f t="shared" si="185"/>
        <v>550</v>
      </c>
    </row>
    <row r="222" spans="1:10" ht="26.25">
      <c r="A222" s="17" t="s">
        <v>101</v>
      </c>
      <c r="B222" s="9">
        <v>5511</v>
      </c>
      <c r="C222" s="11" t="s">
        <v>20</v>
      </c>
      <c r="D222" s="8"/>
      <c r="E222" s="8"/>
      <c r="F222" s="8">
        <f t="shared" si="186"/>
        <v>0</v>
      </c>
      <c r="G222" s="8"/>
      <c r="H222" s="8">
        <v>91</v>
      </c>
      <c r="I222" s="8">
        <f t="shared" si="184"/>
        <v>91</v>
      </c>
      <c r="J222" s="8">
        <f t="shared" si="185"/>
        <v>91</v>
      </c>
    </row>
    <row r="223" spans="1:10">
      <c r="A223" s="17" t="s">
        <v>101</v>
      </c>
      <c r="B223" s="9">
        <v>5515</v>
      </c>
      <c r="C223" s="11" t="s">
        <v>24</v>
      </c>
      <c r="D223" s="8"/>
      <c r="E223" s="8"/>
      <c r="F223" s="8">
        <f t="shared" si="186"/>
        <v>0</v>
      </c>
      <c r="G223" s="8">
        <v>694</v>
      </c>
      <c r="H223" s="8">
        <v>2125</v>
      </c>
      <c r="I223" s="8">
        <f t="shared" si="184"/>
        <v>2819</v>
      </c>
      <c r="J223" s="8">
        <f t="shared" si="185"/>
        <v>2819</v>
      </c>
    </row>
    <row r="224" spans="1:10">
      <c r="A224" s="17" t="s">
        <v>101</v>
      </c>
      <c r="B224" s="9">
        <v>5524</v>
      </c>
      <c r="C224" s="11" t="s">
        <v>26</v>
      </c>
      <c r="D224" s="8"/>
      <c r="E224" s="8"/>
      <c r="F224" s="8">
        <f t="shared" si="186"/>
        <v>0</v>
      </c>
      <c r="G224" s="8"/>
      <c r="H224" s="8">
        <v>1418</v>
      </c>
      <c r="I224" s="8">
        <f t="shared" ref="I224" si="187">SUM(G224:H224)</f>
        <v>1418</v>
      </c>
      <c r="J224" s="8">
        <f t="shared" ref="J224" si="188">I224+F224</f>
        <v>1418</v>
      </c>
    </row>
    <row r="225" spans="1:10" ht="26.25">
      <c r="A225" s="17" t="s">
        <v>101</v>
      </c>
      <c r="B225" s="9">
        <v>5525</v>
      </c>
      <c r="C225" s="11" t="s">
        <v>33</v>
      </c>
      <c r="D225" s="8"/>
      <c r="E225" s="8"/>
      <c r="F225" s="8">
        <f t="shared" si="186"/>
        <v>0</v>
      </c>
      <c r="G225" s="8"/>
      <c r="H225" s="8">
        <v>1359</v>
      </c>
      <c r="I225" s="8">
        <f t="shared" ref="I225" si="189">SUM(G225:H225)</f>
        <v>1359</v>
      </c>
      <c r="J225" s="8">
        <f t="shared" ref="J225" si="190">I225+F225</f>
        <v>1359</v>
      </c>
    </row>
    <row r="226" spans="1:10" ht="26.25">
      <c r="A226" s="15" t="s">
        <v>103</v>
      </c>
      <c r="B226" s="16"/>
      <c r="C226" s="25" t="s">
        <v>104</v>
      </c>
      <c r="D226" s="8">
        <f>SUM(D227,D230)</f>
        <v>0</v>
      </c>
      <c r="E226" s="8">
        <f t="shared" ref="E226:H226" si="191">SUM(E227,E230)</f>
        <v>0</v>
      </c>
      <c r="F226" s="8">
        <f t="shared" si="186"/>
        <v>0</v>
      </c>
      <c r="G226" s="8">
        <f t="shared" si="191"/>
        <v>2752</v>
      </c>
      <c r="H226" s="8">
        <f t="shared" si="191"/>
        <v>0</v>
      </c>
      <c r="I226" s="8">
        <f t="shared" ref="I226:I234" si="192">SUM(G226:H226)</f>
        <v>2752</v>
      </c>
      <c r="J226" s="8">
        <f t="shared" ref="J226:J234" si="193">I226+F226</f>
        <v>2752</v>
      </c>
    </row>
    <row r="227" spans="1:10">
      <c r="A227" s="17" t="s">
        <v>103</v>
      </c>
      <c r="B227" s="10">
        <v>50</v>
      </c>
      <c r="C227" s="11" t="s">
        <v>3</v>
      </c>
      <c r="D227" s="8">
        <f>SUM(D228:D229)</f>
        <v>0</v>
      </c>
      <c r="E227" s="8">
        <f t="shared" ref="E227:H227" si="194">SUM(E228:E229)</f>
        <v>0</v>
      </c>
      <c r="F227" s="8">
        <f t="shared" si="186"/>
        <v>0</v>
      </c>
      <c r="G227" s="8">
        <f t="shared" si="194"/>
        <v>229</v>
      </c>
      <c r="H227" s="8">
        <f t="shared" si="194"/>
        <v>0</v>
      </c>
      <c r="I227" s="8">
        <f t="shared" si="192"/>
        <v>229</v>
      </c>
      <c r="J227" s="8">
        <f t="shared" si="193"/>
        <v>229</v>
      </c>
    </row>
    <row r="228" spans="1:10">
      <c r="A228" s="17" t="s">
        <v>103</v>
      </c>
      <c r="B228" s="9">
        <v>5002</v>
      </c>
      <c r="C228" s="11" t="s">
        <v>13</v>
      </c>
      <c r="D228" s="8"/>
      <c r="E228" s="8"/>
      <c r="F228" s="8">
        <f t="shared" si="186"/>
        <v>0</v>
      </c>
      <c r="G228" s="8">
        <v>171</v>
      </c>
      <c r="H228" s="8"/>
      <c r="I228" s="8">
        <f t="shared" si="192"/>
        <v>171</v>
      </c>
      <c r="J228" s="8">
        <f t="shared" si="193"/>
        <v>171</v>
      </c>
    </row>
    <row r="229" spans="1:10" ht="26.25">
      <c r="A229" s="17" t="s">
        <v>103</v>
      </c>
      <c r="B229" s="9">
        <v>506</v>
      </c>
      <c r="C229" s="11" t="s">
        <v>15</v>
      </c>
      <c r="D229" s="8"/>
      <c r="E229" s="8"/>
      <c r="F229" s="8">
        <f t="shared" si="186"/>
        <v>0</v>
      </c>
      <c r="G229" s="8">
        <f>58</f>
        <v>58</v>
      </c>
      <c r="H229" s="8"/>
      <c r="I229" s="8">
        <f t="shared" si="192"/>
        <v>58</v>
      </c>
      <c r="J229" s="8">
        <f t="shared" si="193"/>
        <v>58</v>
      </c>
    </row>
    <row r="230" spans="1:10">
      <c r="A230" s="17" t="s">
        <v>103</v>
      </c>
      <c r="B230" s="10">
        <v>55</v>
      </c>
      <c r="C230" s="11" t="s">
        <v>4</v>
      </c>
      <c r="D230" s="8">
        <f>SUM(D231:D234)</f>
        <v>0</v>
      </c>
      <c r="E230" s="8">
        <f>SUM(E231:E234)</f>
        <v>0</v>
      </c>
      <c r="F230" s="8">
        <f t="shared" si="186"/>
        <v>0</v>
      </c>
      <c r="G230" s="8">
        <f>SUM(G231:G234)</f>
        <v>2523</v>
      </c>
      <c r="H230" s="8">
        <f>SUM(H231:H234)</f>
        <v>0</v>
      </c>
      <c r="I230" s="8">
        <f t="shared" si="192"/>
        <v>2523</v>
      </c>
      <c r="J230" s="8">
        <f t="shared" si="193"/>
        <v>2523</v>
      </c>
    </row>
    <row r="231" spans="1:10">
      <c r="A231" s="17" t="s">
        <v>103</v>
      </c>
      <c r="B231" s="9">
        <v>5500</v>
      </c>
      <c r="C231" s="11" t="s">
        <v>16</v>
      </c>
      <c r="D231" s="8"/>
      <c r="E231" s="8"/>
      <c r="F231" s="8">
        <f t="shared" si="186"/>
        <v>0</v>
      </c>
      <c r="G231" s="8"/>
      <c r="H231" s="8"/>
      <c r="I231" s="8">
        <f t="shared" si="192"/>
        <v>0</v>
      </c>
      <c r="J231" s="8">
        <f t="shared" si="193"/>
        <v>0</v>
      </c>
    </row>
    <row r="232" spans="1:10">
      <c r="A232" s="17" t="s">
        <v>103</v>
      </c>
      <c r="B232" s="9">
        <v>5504</v>
      </c>
      <c r="C232" s="11" t="s">
        <v>19</v>
      </c>
      <c r="D232" s="8"/>
      <c r="E232" s="8"/>
      <c r="F232" s="8">
        <f t="shared" si="186"/>
        <v>0</v>
      </c>
      <c r="G232" s="8"/>
      <c r="H232" s="8"/>
      <c r="I232" s="8">
        <f t="shared" si="192"/>
        <v>0</v>
      </c>
      <c r="J232" s="8">
        <f t="shared" si="193"/>
        <v>0</v>
      </c>
    </row>
    <row r="233" spans="1:10" ht="26.25">
      <c r="A233" s="17" t="s">
        <v>103</v>
      </c>
      <c r="B233" s="9">
        <v>5511</v>
      </c>
      <c r="C233" s="11" t="s">
        <v>20</v>
      </c>
      <c r="D233" s="8"/>
      <c r="E233" s="8"/>
      <c r="F233" s="8">
        <f t="shared" si="186"/>
        <v>0</v>
      </c>
      <c r="G233" s="8">
        <f>1340+678</f>
        <v>2018</v>
      </c>
      <c r="H233" s="8"/>
      <c r="I233" s="8">
        <f t="shared" si="192"/>
        <v>2018</v>
      </c>
      <c r="J233" s="8">
        <f t="shared" si="193"/>
        <v>2018</v>
      </c>
    </row>
    <row r="234" spans="1:10">
      <c r="A234" s="17" t="s">
        <v>103</v>
      </c>
      <c r="B234" s="9">
        <v>5524</v>
      </c>
      <c r="C234" s="11" t="s">
        <v>26</v>
      </c>
      <c r="D234" s="8"/>
      <c r="E234" s="8"/>
      <c r="F234" s="8">
        <f t="shared" si="186"/>
        <v>0</v>
      </c>
      <c r="G234" s="8">
        <v>505</v>
      </c>
      <c r="H234" s="8"/>
      <c r="I234" s="8">
        <f t="shared" si="192"/>
        <v>505</v>
      </c>
      <c r="J234" s="8">
        <f t="shared" si="193"/>
        <v>505</v>
      </c>
    </row>
    <row r="235" spans="1:10" ht="26.25">
      <c r="A235" s="15" t="s">
        <v>96</v>
      </c>
      <c r="B235" s="16"/>
      <c r="C235" s="25" t="s">
        <v>97</v>
      </c>
      <c r="D235" s="8">
        <f>SUM(D236)</f>
        <v>12006</v>
      </c>
      <c r="E235" s="8">
        <f t="shared" ref="E235:H235" si="195">SUM(E236)</f>
        <v>0</v>
      </c>
      <c r="F235" s="8">
        <f t="shared" si="195"/>
        <v>12006</v>
      </c>
      <c r="G235" s="8">
        <f t="shared" si="195"/>
        <v>0</v>
      </c>
      <c r="H235" s="8">
        <f t="shared" si="195"/>
        <v>0</v>
      </c>
      <c r="I235" s="8">
        <f t="shared" ref="I235:I238" si="196">SUM(G235:H235)</f>
        <v>0</v>
      </c>
      <c r="J235" s="8">
        <f t="shared" ref="J235:J238" si="197">I235+F235</f>
        <v>12006</v>
      </c>
    </row>
    <row r="236" spans="1:10">
      <c r="A236" s="17" t="s">
        <v>96</v>
      </c>
      <c r="B236" s="10">
        <v>50</v>
      </c>
      <c r="C236" s="11" t="s">
        <v>3</v>
      </c>
      <c r="D236" s="8">
        <f>SUM(D237:D238)</f>
        <v>12006</v>
      </c>
      <c r="E236" s="8">
        <f t="shared" ref="E236:H236" si="198">SUM(E237:E238)</f>
        <v>0</v>
      </c>
      <c r="F236" s="8">
        <f t="shared" si="198"/>
        <v>12006</v>
      </c>
      <c r="G236" s="8">
        <f t="shared" si="198"/>
        <v>0</v>
      </c>
      <c r="H236" s="8">
        <f t="shared" si="198"/>
        <v>0</v>
      </c>
      <c r="I236" s="8">
        <f t="shared" si="196"/>
        <v>0</v>
      </c>
      <c r="J236" s="8">
        <f t="shared" si="197"/>
        <v>12006</v>
      </c>
    </row>
    <row r="237" spans="1:10">
      <c r="A237" s="17" t="s">
        <v>96</v>
      </c>
      <c r="B237" s="9">
        <v>5005</v>
      </c>
      <c r="C237" s="11" t="s">
        <v>163</v>
      </c>
      <c r="D237" s="8">
        <v>8960</v>
      </c>
      <c r="E237" s="8"/>
      <c r="F237" s="8">
        <f>SUM(D237:E237)</f>
        <v>8960</v>
      </c>
      <c r="G237" s="8"/>
      <c r="H237" s="8"/>
      <c r="I237" s="8">
        <f t="shared" si="196"/>
        <v>0</v>
      </c>
      <c r="J237" s="8">
        <f t="shared" si="197"/>
        <v>8960</v>
      </c>
    </row>
    <row r="238" spans="1:10" ht="26.25">
      <c r="A238" s="17" t="s">
        <v>96</v>
      </c>
      <c r="B238" s="9">
        <v>506</v>
      </c>
      <c r="C238" s="11" t="s">
        <v>15</v>
      </c>
      <c r="D238" s="8">
        <f>2957+89</f>
        <v>3046</v>
      </c>
      <c r="E238" s="8"/>
      <c r="F238" s="8">
        <f>SUM(D238:E238)</f>
        <v>3046</v>
      </c>
      <c r="G238" s="8"/>
      <c r="H238" s="8"/>
      <c r="I238" s="8">
        <f t="shared" si="196"/>
        <v>0</v>
      </c>
      <c r="J238" s="8">
        <f t="shared" si="197"/>
        <v>3046</v>
      </c>
    </row>
    <row r="240" spans="1:10">
      <c r="A240" s="81" t="s">
        <v>131</v>
      </c>
      <c r="B240" s="74"/>
      <c r="C240" s="75"/>
    </row>
    <row r="241" spans="1:3">
      <c r="A241" s="81"/>
      <c r="B241" s="74"/>
      <c r="C241" s="75"/>
    </row>
    <row r="242" spans="1:3">
      <c r="A242" s="256" t="s">
        <v>132</v>
      </c>
      <c r="B242" s="256"/>
      <c r="C242" s="256"/>
    </row>
    <row r="243" spans="1:3">
      <c r="A243" s="256" t="s">
        <v>133</v>
      </c>
      <c r="B243" s="256"/>
      <c r="C243" s="256"/>
    </row>
  </sheetData>
  <mergeCells count="8">
    <mergeCell ref="J4:J5"/>
    <mergeCell ref="A1:J1"/>
    <mergeCell ref="A2:J2"/>
    <mergeCell ref="A242:C242"/>
    <mergeCell ref="A243:C243"/>
    <mergeCell ref="A5:B5"/>
    <mergeCell ref="D4:F4"/>
    <mergeCell ref="G4:I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&amp;RLisa 1
Tartu Linnavalitsuse 16.04.2013. a 
korralduse nr  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workbookViewId="0">
      <selection activeCell="C14" sqref="C14"/>
    </sheetView>
  </sheetViews>
  <sheetFormatPr defaultRowHeight="12.75"/>
  <cols>
    <col min="1" max="1" width="6.42578125" style="83" customWidth="1"/>
    <col min="2" max="2" width="6.5703125" style="83" bestFit="1" customWidth="1"/>
    <col min="3" max="3" width="28.140625" style="30" customWidth="1"/>
    <col min="4" max="4" width="8.7109375" style="30" bestFit="1" customWidth="1"/>
    <col min="5" max="5" width="5.7109375" style="30" bestFit="1" customWidth="1"/>
    <col min="6" max="6" width="8.7109375" style="30" bestFit="1" customWidth="1"/>
    <col min="7" max="7" width="7.140625" style="30" bestFit="1" customWidth="1"/>
    <col min="8" max="8" width="8.85546875" style="30" bestFit="1" customWidth="1"/>
    <col min="9" max="9" width="8.7109375" style="30" bestFit="1" customWidth="1"/>
    <col min="10" max="10" width="8.42578125" style="30" bestFit="1" customWidth="1"/>
    <col min="11" max="16384" width="9.140625" style="30"/>
  </cols>
  <sheetData>
    <row r="1" spans="1:11" ht="15.75">
      <c r="A1" s="259" t="s">
        <v>225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1" ht="15.75">
      <c r="A2" s="259" t="s">
        <v>117</v>
      </c>
      <c r="B2" s="259"/>
      <c r="C2" s="259"/>
      <c r="D2" s="259"/>
      <c r="E2" s="259"/>
      <c r="F2" s="259"/>
      <c r="G2" s="259"/>
      <c r="H2" s="259"/>
      <c r="I2" s="259"/>
      <c r="J2" s="259"/>
    </row>
    <row r="4" spans="1:11" ht="12.75" customHeight="1">
      <c r="A4" s="260" t="s">
        <v>118</v>
      </c>
      <c r="B4" s="260" t="s">
        <v>0</v>
      </c>
      <c r="C4" s="262" t="s">
        <v>1</v>
      </c>
      <c r="D4" s="263" t="s">
        <v>119</v>
      </c>
      <c r="E4" s="263"/>
      <c r="F4" s="263"/>
      <c r="G4" s="31"/>
      <c r="H4" s="264" t="s">
        <v>109</v>
      </c>
      <c r="I4" s="265"/>
      <c r="J4" s="262" t="s">
        <v>120</v>
      </c>
    </row>
    <row r="5" spans="1:11" ht="25.5">
      <c r="A5" s="261"/>
      <c r="B5" s="261"/>
      <c r="C5" s="262"/>
      <c r="D5" s="32" t="s">
        <v>105</v>
      </c>
      <c r="E5" s="32" t="s">
        <v>106</v>
      </c>
      <c r="F5" s="32" t="s">
        <v>107</v>
      </c>
      <c r="G5" s="32" t="s">
        <v>121</v>
      </c>
      <c r="H5" s="32" t="s">
        <v>122</v>
      </c>
      <c r="I5" s="32" t="s">
        <v>107</v>
      </c>
      <c r="J5" s="262"/>
    </row>
    <row r="6" spans="1:11">
      <c r="A6" s="33" t="s">
        <v>2</v>
      </c>
      <c r="B6" s="34"/>
      <c r="C6" s="35"/>
      <c r="D6" s="36">
        <f>SUM(D7:D9)</f>
        <v>775528</v>
      </c>
      <c r="E6" s="36">
        <f>SUM(E7:E9)</f>
        <v>0</v>
      </c>
      <c r="F6" s="36">
        <f>SUM(D6:E6)</f>
        <v>775528</v>
      </c>
      <c r="G6" s="36">
        <f>SUM(G7,G8,G9)</f>
        <v>5420</v>
      </c>
      <c r="H6" s="36">
        <f>SUM(H7:H9)</f>
        <v>27580</v>
      </c>
      <c r="I6" s="36">
        <f>SUM(G6:H6)</f>
        <v>33000</v>
      </c>
      <c r="J6" s="36">
        <f t="shared" ref="J6:J24" si="0">SUM(I6,F6)</f>
        <v>808528</v>
      </c>
    </row>
    <row r="7" spans="1:11" s="43" customFormat="1">
      <c r="A7" s="37"/>
      <c r="B7" s="38">
        <v>6</v>
      </c>
      <c r="C7" s="39" t="s">
        <v>5</v>
      </c>
      <c r="D7" s="40">
        <f t="shared" ref="D7:E9" si="1">SUMIF($C$10:$C$105,$C7,D$10:D$105)</f>
        <v>0</v>
      </c>
      <c r="E7" s="40">
        <f t="shared" si="1"/>
        <v>0</v>
      </c>
      <c r="F7" s="40">
        <f t="shared" ref="F7:F28" si="2">SUM(D7:E7)</f>
        <v>0</v>
      </c>
      <c r="G7" s="40">
        <f t="shared" ref="G7:H9" si="3">SUMIF($C$10:$C$105,$C7,G$10:G$105)</f>
        <v>0</v>
      </c>
      <c r="H7" s="40">
        <f t="shared" si="3"/>
        <v>0</v>
      </c>
      <c r="I7" s="41">
        <f t="shared" ref="I7:I9" si="4">SUM(G7:H7)</f>
        <v>0</v>
      </c>
      <c r="J7" s="41">
        <f t="shared" si="0"/>
        <v>0</v>
      </c>
      <c r="K7" s="42"/>
    </row>
    <row r="8" spans="1:11" s="43" customFormat="1" ht="25.5">
      <c r="A8" s="37"/>
      <c r="B8" s="38">
        <v>15</v>
      </c>
      <c r="C8" s="39" t="s">
        <v>123</v>
      </c>
      <c r="D8" s="40">
        <f t="shared" si="1"/>
        <v>765528</v>
      </c>
      <c r="E8" s="40">
        <f t="shared" si="1"/>
        <v>0</v>
      </c>
      <c r="F8" s="40">
        <f t="shared" si="2"/>
        <v>765528</v>
      </c>
      <c r="G8" s="40">
        <f t="shared" si="3"/>
        <v>5420</v>
      </c>
      <c r="H8" s="40">
        <f t="shared" si="3"/>
        <v>27580</v>
      </c>
      <c r="I8" s="41">
        <f t="shared" si="4"/>
        <v>33000</v>
      </c>
      <c r="J8" s="41">
        <f t="shared" si="0"/>
        <v>798528</v>
      </c>
      <c r="K8" s="42"/>
    </row>
    <row r="9" spans="1:11" s="43" customFormat="1">
      <c r="A9" s="37"/>
      <c r="B9" s="38">
        <v>4</v>
      </c>
      <c r="C9" s="39" t="s">
        <v>6</v>
      </c>
      <c r="D9" s="40">
        <f t="shared" si="1"/>
        <v>10000</v>
      </c>
      <c r="E9" s="40">
        <f t="shared" si="1"/>
        <v>0</v>
      </c>
      <c r="F9" s="40">
        <f>SUM(D9:E9)</f>
        <v>10000</v>
      </c>
      <c r="G9" s="40">
        <f t="shared" si="3"/>
        <v>0</v>
      </c>
      <c r="H9" s="40">
        <f t="shared" si="3"/>
        <v>0</v>
      </c>
      <c r="I9" s="41">
        <f t="shared" si="4"/>
        <v>0</v>
      </c>
      <c r="J9" s="41">
        <f t="shared" si="0"/>
        <v>10000</v>
      </c>
      <c r="K9" s="42"/>
    </row>
    <row r="10" spans="1:11" s="48" customFormat="1">
      <c r="A10" s="59" t="s">
        <v>65</v>
      </c>
      <c r="B10" s="60"/>
      <c r="C10" s="61"/>
      <c r="D10" s="62">
        <f>SUM(D11)</f>
        <v>10000</v>
      </c>
      <c r="E10" s="62">
        <f t="shared" ref="E10:H10" si="5">SUM(E11)</f>
        <v>0</v>
      </c>
      <c r="F10" s="62">
        <f t="shared" si="5"/>
        <v>10000</v>
      </c>
      <c r="G10" s="62">
        <f t="shared" si="5"/>
        <v>0</v>
      </c>
      <c r="H10" s="62">
        <f t="shared" si="5"/>
        <v>0</v>
      </c>
      <c r="I10" s="63">
        <f t="shared" ref="I10:I43" si="6">SUM(G10,H10)</f>
        <v>0</v>
      </c>
      <c r="J10" s="36">
        <f t="shared" si="0"/>
        <v>10000</v>
      </c>
    </row>
    <row r="11" spans="1:11" s="48" customFormat="1">
      <c r="A11" s="49" t="s">
        <v>44</v>
      </c>
      <c r="B11" s="49"/>
      <c r="C11" s="46" t="s">
        <v>66</v>
      </c>
      <c r="D11" s="47">
        <f>SUM(D12)</f>
        <v>10000</v>
      </c>
      <c r="E11" s="47">
        <f t="shared" ref="E11:H11" si="7">SUM(E12)</f>
        <v>0</v>
      </c>
      <c r="F11" s="47">
        <f t="shared" si="7"/>
        <v>10000</v>
      </c>
      <c r="G11" s="47"/>
      <c r="H11" s="47">
        <f t="shared" si="7"/>
        <v>0</v>
      </c>
      <c r="I11" s="63">
        <f t="shared" si="6"/>
        <v>0</v>
      </c>
      <c r="J11" s="36">
        <f t="shared" si="0"/>
        <v>10000</v>
      </c>
    </row>
    <row r="12" spans="1:11" s="48" customFormat="1">
      <c r="A12" s="51" t="s">
        <v>226</v>
      </c>
      <c r="B12" s="51"/>
      <c r="C12" s="39" t="s">
        <v>227</v>
      </c>
      <c r="D12" s="40">
        <f>SUM(D13)</f>
        <v>10000</v>
      </c>
      <c r="E12" s="40"/>
      <c r="F12" s="40">
        <f t="shared" si="2"/>
        <v>10000</v>
      </c>
      <c r="G12" s="40"/>
      <c r="H12" s="40"/>
      <c r="I12" s="40">
        <f t="shared" si="6"/>
        <v>0</v>
      </c>
      <c r="J12" s="52">
        <f t="shared" si="0"/>
        <v>10000</v>
      </c>
    </row>
    <row r="13" spans="1:11" s="48" customFormat="1">
      <c r="A13" s="51" t="s">
        <v>226</v>
      </c>
      <c r="B13" s="38">
        <v>4</v>
      </c>
      <c r="C13" s="39" t="s">
        <v>6</v>
      </c>
      <c r="D13" s="40">
        <f>SUM(D14)</f>
        <v>10000</v>
      </c>
      <c r="E13" s="40"/>
      <c r="F13" s="40">
        <f t="shared" si="2"/>
        <v>10000</v>
      </c>
      <c r="G13" s="40"/>
      <c r="H13" s="40"/>
      <c r="I13" s="40">
        <f t="shared" si="6"/>
        <v>0</v>
      </c>
      <c r="J13" s="52">
        <f t="shared" si="0"/>
        <v>10000</v>
      </c>
    </row>
    <row r="14" spans="1:11" s="48" customFormat="1" ht="25.5">
      <c r="A14" s="51" t="s">
        <v>226</v>
      </c>
      <c r="B14" s="37" t="s">
        <v>124</v>
      </c>
      <c r="C14" s="39" t="s">
        <v>29</v>
      </c>
      <c r="D14" s="40">
        <v>10000</v>
      </c>
      <c r="E14" s="40"/>
      <c r="F14" s="40">
        <f t="shared" si="2"/>
        <v>10000</v>
      </c>
      <c r="G14" s="40"/>
      <c r="H14" s="40"/>
      <c r="I14" s="40">
        <f t="shared" si="6"/>
        <v>0</v>
      </c>
      <c r="J14" s="52">
        <f t="shared" si="0"/>
        <v>10000</v>
      </c>
    </row>
    <row r="15" spans="1:11" s="43" customFormat="1">
      <c r="A15" s="44" t="s">
        <v>79</v>
      </c>
      <c r="B15" s="45"/>
      <c r="C15" s="46"/>
      <c r="D15" s="47">
        <f>SUM(D16,D20,D24)</f>
        <v>304000</v>
      </c>
      <c r="E15" s="47">
        <f>SUM(E16,E20,E24)</f>
        <v>0</v>
      </c>
      <c r="F15" s="47">
        <f t="shared" si="2"/>
        <v>304000</v>
      </c>
      <c r="G15" s="47">
        <f>SUM(G16,G20,G24)</f>
        <v>0</v>
      </c>
      <c r="H15" s="47">
        <f>SUM(H16,H20,H24)</f>
        <v>0</v>
      </c>
      <c r="I15" s="63">
        <f t="shared" si="6"/>
        <v>0</v>
      </c>
      <c r="J15" s="36">
        <f t="shared" si="0"/>
        <v>304000</v>
      </c>
    </row>
    <row r="16" spans="1:11" s="43" customFormat="1">
      <c r="A16" s="49" t="s">
        <v>38</v>
      </c>
      <c r="B16" s="49"/>
      <c r="C16" s="46" t="s">
        <v>39</v>
      </c>
      <c r="D16" s="47">
        <f>SUM(D17)</f>
        <v>274000</v>
      </c>
      <c r="E16" s="47">
        <f t="shared" ref="E16:H16" si="8">SUM(E17)</f>
        <v>0</v>
      </c>
      <c r="F16" s="47">
        <f t="shared" si="8"/>
        <v>274000</v>
      </c>
      <c r="G16" s="47">
        <f t="shared" si="8"/>
        <v>0</v>
      </c>
      <c r="H16" s="47">
        <f t="shared" si="8"/>
        <v>0</v>
      </c>
      <c r="I16" s="63">
        <f t="shared" si="6"/>
        <v>0</v>
      </c>
      <c r="J16" s="36">
        <f t="shared" si="0"/>
        <v>274000</v>
      </c>
    </row>
    <row r="17" spans="1:10" s="43" customFormat="1">
      <c r="A17" s="51" t="s">
        <v>80</v>
      </c>
      <c r="B17" s="51"/>
      <c r="C17" s="39" t="s">
        <v>81</v>
      </c>
      <c r="D17" s="40">
        <f>SUM(D18)</f>
        <v>274000</v>
      </c>
      <c r="E17" s="40">
        <f t="shared" ref="E17:H18" si="9">SUM(E18)</f>
        <v>0</v>
      </c>
      <c r="F17" s="40">
        <f t="shared" si="9"/>
        <v>274000</v>
      </c>
      <c r="G17" s="40">
        <f t="shared" si="9"/>
        <v>0</v>
      </c>
      <c r="H17" s="40">
        <f t="shared" si="9"/>
        <v>0</v>
      </c>
      <c r="I17" s="40">
        <f t="shared" si="6"/>
        <v>0</v>
      </c>
      <c r="J17" s="52">
        <f t="shared" si="0"/>
        <v>274000</v>
      </c>
    </row>
    <row r="18" spans="1:10" s="43" customFormat="1" ht="25.5">
      <c r="A18" s="51" t="s">
        <v>80</v>
      </c>
      <c r="B18" s="38">
        <v>15</v>
      </c>
      <c r="C18" s="39" t="s">
        <v>123</v>
      </c>
      <c r="D18" s="40">
        <f>SUM(D19)</f>
        <v>274000</v>
      </c>
      <c r="E18" s="40">
        <f t="shared" si="9"/>
        <v>0</v>
      </c>
      <c r="F18" s="40">
        <f t="shared" si="9"/>
        <v>274000</v>
      </c>
      <c r="G18" s="40">
        <f t="shared" si="9"/>
        <v>0</v>
      </c>
      <c r="H18" s="40">
        <f t="shared" si="9"/>
        <v>0</v>
      </c>
      <c r="I18" s="40">
        <f t="shared" si="6"/>
        <v>0</v>
      </c>
      <c r="J18" s="52">
        <f t="shared" si="0"/>
        <v>274000</v>
      </c>
    </row>
    <row r="19" spans="1:10" s="43" customFormat="1" ht="25.5">
      <c r="A19" s="51" t="s">
        <v>80</v>
      </c>
      <c r="B19" s="37">
        <v>1551</v>
      </c>
      <c r="C19" s="39" t="s">
        <v>126</v>
      </c>
      <c r="D19" s="40">
        <v>274000</v>
      </c>
      <c r="E19" s="40"/>
      <c r="F19" s="40">
        <f t="shared" si="2"/>
        <v>274000</v>
      </c>
      <c r="G19" s="40"/>
      <c r="H19" s="40"/>
      <c r="I19" s="40">
        <f t="shared" si="6"/>
        <v>0</v>
      </c>
      <c r="J19" s="52">
        <f t="shared" si="0"/>
        <v>274000</v>
      </c>
    </row>
    <row r="20" spans="1:10" s="48" customFormat="1">
      <c r="A20" s="49" t="s">
        <v>82</v>
      </c>
      <c r="B20" s="49"/>
      <c r="C20" s="46" t="s">
        <v>83</v>
      </c>
      <c r="D20" s="64">
        <f>SUM(,D21)</f>
        <v>30000</v>
      </c>
      <c r="E20" s="64">
        <f t="shared" ref="E20:H20" si="10">SUM(,E21)</f>
        <v>0</v>
      </c>
      <c r="F20" s="64">
        <f t="shared" si="10"/>
        <v>30000</v>
      </c>
      <c r="G20" s="64">
        <f t="shared" si="10"/>
        <v>0</v>
      </c>
      <c r="H20" s="64">
        <f t="shared" si="10"/>
        <v>0</v>
      </c>
      <c r="I20" s="64">
        <f t="shared" si="6"/>
        <v>0</v>
      </c>
      <c r="J20" s="41">
        <f t="shared" si="0"/>
        <v>30000</v>
      </c>
    </row>
    <row r="21" spans="1:10" s="43" customFormat="1">
      <c r="A21" s="51" t="s">
        <v>84</v>
      </c>
      <c r="B21" s="51"/>
      <c r="C21" s="39" t="s">
        <v>85</v>
      </c>
      <c r="D21" s="40">
        <f>SUM(D22)</f>
        <v>30000</v>
      </c>
      <c r="E21" s="40">
        <f t="shared" ref="E21:H22" si="11">SUM(E22)</f>
        <v>0</v>
      </c>
      <c r="F21" s="40">
        <f>SUM(F22)</f>
        <v>30000</v>
      </c>
      <c r="G21" s="40"/>
      <c r="H21" s="40">
        <f t="shared" si="11"/>
        <v>0</v>
      </c>
      <c r="I21" s="40">
        <f t="shared" si="6"/>
        <v>0</v>
      </c>
      <c r="J21" s="52">
        <f t="shared" si="0"/>
        <v>30000</v>
      </c>
    </row>
    <row r="22" spans="1:10" s="43" customFormat="1" ht="25.5">
      <c r="A22" s="51" t="s">
        <v>84</v>
      </c>
      <c r="B22" s="38">
        <v>15</v>
      </c>
      <c r="C22" s="39" t="s">
        <v>123</v>
      </c>
      <c r="D22" s="40">
        <f>SUM(D23)</f>
        <v>30000</v>
      </c>
      <c r="E22" s="40">
        <f t="shared" si="11"/>
        <v>0</v>
      </c>
      <c r="F22" s="40">
        <f>SUM(F23)</f>
        <v>30000</v>
      </c>
      <c r="G22" s="40"/>
      <c r="H22" s="40">
        <f t="shared" si="11"/>
        <v>0</v>
      </c>
      <c r="I22" s="40">
        <f t="shared" si="6"/>
        <v>0</v>
      </c>
      <c r="J22" s="52">
        <f t="shared" si="0"/>
        <v>30000</v>
      </c>
    </row>
    <row r="23" spans="1:10" s="43" customFormat="1" ht="25.5">
      <c r="A23" s="51" t="s">
        <v>84</v>
      </c>
      <c r="B23" s="37">
        <v>1551</v>
      </c>
      <c r="C23" s="39" t="s">
        <v>126</v>
      </c>
      <c r="D23" s="40">
        <v>30000</v>
      </c>
      <c r="E23" s="40"/>
      <c r="F23" s="40">
        <f t="shared" si="2"/>
        <v>30000</v>
      </c>
      <c r="G23" s="40"/>
      <c r="H23" s="40"/>
      <c r="I23" s="40">
        <f t="shared" si="6"/>
        <v>0</v>
      </c>
      <c r="J23" s="52">
        <f t="shared" si="0"/>
        <v>30000</v>
      </c>
    </row>
    <row r="24" spans="1:10" s="43" customFormat="1">
      <c r="A24" s="49" t="s">
        <v>86</v>
      </c>
      <c r="B24" s="49"/>
      <c r="C24" s="46" t="s">
        <v>87</v>
      </c>
      <c r="D24" s="63">
        <f>SUM(D25)</f>
        <v>0</v>
      </c>
      <c r="E24" s="63">
        <f t="shared" ref="E24:H24" si="12">SUM(E25)</f>
        <v>0</v>
      </c>
      <c r="F24" s="63">
        <f t="shared" si="12"/>
        <v>0</v>
      </c>
      <c r="G24" s="63">
        <f t="shared" si="12"/>
        <v>0</v>
      </c>
      <c r="H24" s="63">
        <f t="shared" si="12"/>
        <v>0</v>
      </c>
      <c r="I24" s="63">
        <f t="shared" si="6"/>
        <v>0</v>
      </c>
      <c r="J24" s="126">
        <f t="shared" si="0"/>
        <v>0</v>
      </c>
    </row>
    <row r="25" spans="1:10" s="43" customFormat="1">
      <c r="A25" s="51" t="s">
        <v>127</v>
      </c>
      <c r="B25" s="51"/>
      <c r="C25" s="39" t="s">
        <v>88</v>
      </c>
      <c r="D25" s="40">
        <f>SUM(D26)</f>
        <v>0</v>
      </c>
      <c r="E25" s="40">
        <f>SUM(E26)</f>
        <v>0</v>
      </c>
      <c r="F25" s="40">
        <f>SUM(F26)</f>
        <v>0</v>
      </c>
      <c r="G25" s="40"/>
      <c r="H25" s="40">
        <f>SUM(H26)</f>
        <v>0</v>
      </c>
      <c r="I25" s="40">
        <f t="shared" si="6"/>
        <v>0</v>
      </c>
      <c r="J25" s="52">
        <f t="shared" ref="J25:J54" si="13">SUM(I25,F25)</f>
        <v>0</v>
      </c>
    </row>
    <row r="26" spans="1:10" s="43" customFormat="1" ht="25.5">
      <c r="A26" s="51" t="s">
        <v>127</v>
      </c>
      <c r="B26" s="38">
        <v>15</v>
      </c>
      <c r="C26" s="39" t="s">
        <v>123</v>
      </c>
      <c r="D26" s="40">
        <f>SUM(D27,D28)</f>
        <v>0</v>
      </c>
      <c r="E26" s="40">
        <f>SUM(E28)</f>
        <v>0</v>
      </c>
      <c r="F26" s="40">
        <f t="shared" si="2"/>
        <v>0</v>
      </c>
      <c r="G26" s="40"/>
      <c r="H26" s="40"/>
      <c r="I26" s="40">
        <f t="shared" si="6"/>
        <v>0</v>
      </c>
      <c r="J26" s="52">
        <f t="shared" si="13"/>
        <v>0</v>
      </c>
    </row>
    <row r="27" spans="1:10" s="43" customFormat="1">
      <c r="A27" s="51" t="s">
        <v>127</v>
      </c>
      <c r="B27" s="37">
        <v>1554</v>
      </c>
      <c r="C27" s="39" t="s">
        <v>125</v>
      </c>
      <c r="D27" s="40">
        <v>-6000</v>
      </c>
      <c r="E27" s="40"/>
      <c r="F27" s="40">
        <f>SUM(D27,E27)</f>
        <v>-6000</v>
      </c>
      <c r="G27" s="40"/>
      <c r="H27" s="40"/>
      <c r="I27" s="40">
        <f t="shared" si="6"/>
        <v>0</v>
      </c>
      <c r="J27" s="52">
        <f>SUM(F27,I27)</f>
        <v>-6000</v>
      </c>
    </row>
    <row r="28" spans="1:10" s="43" customFormat="1">
      <c r="A28" s="51" t="s">
        <v>127</v>
      </c>
      <c r="B28" s="37">
        <v>1556</v>
      </c>
      <c r="C28" s="39" t="s">
        <v>228</v>
      </c>
      <c r="D28" s="40">
        <v>6000</v>
      </c>
      <c r="E28" s="40"/>
      <c r="F28" s="40">
        <f t="shared" si="2"/>
        <v>6000</v>
      </c>
      <c r="G28" s="40"/>
      <c r="H28" s="40"/>
      <c r="I28" s="40">
        <f t="shared" si="6"/>
        <v>0</v>
      </c>
      <c r="J28" s="52">
        <f t="shared" si="13"/>
        <v>6000</v>
      </c>
    </row>
    <row r="29" spans="1:10" s="48" customFormat="1">
      <c r="A29" s="44" t="s">
        <v>91</v>
      </c>
      <c r="B29" s="45"/>
      <c r="C29" s="46"/>
      <c r="D29" s="47">
        <f>SUM(D30,D34,D38,D45,D55)</f>
        <v>461528</v>
      </c>
      <c r="E29" s="47">
        <f t="shared" ref="E29:H29" si="14">SUM(E30,E34,E38,E45,E55)</f>
        <v>0</v>
      </c>
      <c r="F29" s="47">
        <f t="shared" si="14"/>
        <v>461528</v>
      </c>
      <c r="G29" s="47">
        <f t="shared" si="14"/>
        <v>0</v>
      </c>
      <c r="H29" s="47">
        <f t="shared" si="14"/>
        <v>27580</v>
      </c>
      <c r="I29" s="63">
        <f t="shared" si="6"/>
        <v>27580</v>
      </c>
      <c r="J29" s="36">
        <f t="shared" si="13"/>
        <v>489108</v>
      </c>
    </row>
    <row r="30" spans="1:10" s="48" customFormat="1">
      <c r="A30" s="49" t="s">
        <v>38</v>
      </c>
      <c r="B30" s="49"/>
      <c r="C30" s="46" t="s">
        <v>39</v>
      </c>
      <c r="D30" s="47">
        <f>SUM(D31)</f>
        <v>4000</v>
      </c>
      <c r="E30" s="47">
        <f t="shared" ref="E30:H30" si="15">SUM(E31)</f>
        <v>0</v>
      </c>
      <c r="F30" s="47">
        <f t="shared" si="15"/>
        <v>4000</v>
      </c>
      <c r="G30" s="64">
        <f t="shared" si="15"/>
        <v>0</v>
      </c>
      <c r="H30" s="64">
        <f t="shared" si="15"/>
        <v>0</v>
      </c>
      <c r="I30" s="64">
        <f t="shared" si="6"/>
        <v>0</v>
      </c>
      <c r="J30" s="41">
        <f t="shared" si="13"/>
        <v>4000</v>
      </c>
    </row>
    <row r="31" spans="1:10" s="43" customFormat="1">
      <c r="A31" s="51" t="s">
        <v>53</v>
      </c>
      <c r="B31" s="51"/>
      <c r="C31" s="39" t="s">
        <v>54</v>
      </c>
      <c r="D31" s="40">
        <f>SUM(D32)</f>
        <v>4000</v>
      </c>
      <c r="E31" s="40">
        <f>SUM(E32)</f>
        <v>0</v>
      </c>
      <c r="F31" s="40">
        <f t="shared" ref="F31:F58" si="16">SUM(D31:E31)</f>
        <v>4000</v>
      </c>
      <c r="G31" s="40">
        <f>SUM(G32)</f>
        <v>0</v>
      </c>
      <c r="H31" s="40">
        <f>SUM(H32)</f>
        <v>0</v>
      </c>
      <c r="I31" s="40">
        <f t="shared" si="6"/>
        <v>0</v>
      </c>
      <c r="J31" s="52">
        <f t="shared" si="13"/>
        <v>4000</v>
      </c>
    </row>
    <row r="32" spans="1:10" s="43" customFormat="1" ht="25.5">
      <c r="A32" s="51" t="s">
        <v>53</v>
      </c>
      <c r="B32" s="38">
        <v>15</v>
      </c>
      <c r="C32" s="39" t="s">
        <v>123</v>
      </c>
      <c r="D32" s="40">
        <f>SUM(D33)</f>
        <v>4000</v>
      </c>
      <c r="E32" s="40">
        <f>SUM(E33)</f>
        <v>0</v>
      </c>
      <c r="F32" s="40">
        <f t="shared" si="16"/>
        <v>4000</v>
      </c>
      <c r="G32" s="40"/>
      <c r="H32" s="40">
        <f>SUM(H33:H33)</f>
        <v>0</v>
      </c>
      <c r="I32" s="40">
        <f t="shared" si="6"/>
        <v>0</v>
      </c>
      <c r="J32" s="52">
        <f t="shared" si="13"/>
        <v>4000</v>
      </c>
    </row>
    <row r="33" spans="1:11" s="43" customFormat="1" ht="25.5">
      <c r="A33" s="51" t="s">
        <v>53</v>
      </c>
      <c r="B33" s="37">
        <v>1551</v>
      </c>
      <c r="C33" s="39" t="s">
        <v>126</v>
      </c>
      <c r="D33" s="40">
        <v>4000</v>
      </c>
      <c r="E33" s="40"/>
      <c r="F33" s="40">
        <f t="shared" si="16"/>
        <v>4000</v>
      </c>
      <c r="G33" s="40"/>
      <c r="H33" s="40"/>
      <c r="I33" s="40">
        <f t="shared" si="6"/>
        <v>0</v>
      </c>
      <c r="J33" s="52">
        <f t="shared" si="13"/>
        <v>4000</v>
      </c>
    </row>
    <row r="34" spans="1:11" s="48" customFormat="1">
      <c r="A34" s="49" t="s">
        <v>86</v>
      </c>
      <c r="B34" s="49"/>
      <c r="C34" s="46" t="s">
        <v>87</v>
      </c>
      <c r="D34" s="47">
        <f>SUM(D35)</f>
        <v>30000</v>
      </c>
      <c r="E34" s="47"/>
      <c r="F34" s="47">
        <f t="shared" si="16"/>
        <v>30000</v>
      </c>
      <c r="G34" s="47">
        <f>SUM(G35)</f>
        <v>0</v>
      </c>
      <c r="H34" s="40"/>
      <c r="I34" s="63">
        <f t="shared" si="6"/>
        <v>0</v>
      </c>
      <c r="J34" s="36">
        <f t="shared" si="13"/>
        <v>30000</v>
      </c>
    </row>
    <row r="35" spans="1:11" s="43" customFormat="1" ht="25.5">
      <c r="A35" s="51" t="s">
        <v>92</v>
      </c>
      <c r="B35" s="51"/>
      <c r="C35" s="39" t="s">
        <v>93</v>
      </c>
      <c r="D35" s="40">
        <f>SUM(D36)</f>
        <v>30000</v>
      </c>
      <c r="E35" s="40"/>
      <c r="F35" s="40">
        <f t="shared" si="16"/>
        <v>30000</v>
      </c>
      <c r="G35" s="40"/>
      <c r="H35" s="40"/>
      <c r="I35" s="40">
        <f t="shared" si="6"/>
        <v>0</v>
      </c>
      <c r="J35" s="52">
        <f t="shared" si="13"/>
        <v>30000</v>
      </c>
    </row>
    <row r="36" spans="1:11" s="43" customFormat="1" ht="25.5">
      <c r="A36" s="51" t="s">
        <v>92</v>
      </c>
      <c r="B36" s="38">
        <v>15</v>
      </c>
      <c r="C36" s="39" t="s">
        <v>123</v>
      </c>
      <c r="D36" s="40">
        <f>SUM(D37)</f>
        <v>30000</v>
      </c>
      <c r="E36" s="40"/>
      <c r="F36" s="40">
        <f t="shared" si="16"/>
        <v>30000</v>
      </c>
      <c r="G36" s="40"/>
      <c r="H36" s="40"/>
      <c r="I36" s="40">
        <f t="shared" si="6"/>
        <v>0</v>
      </c>
      <c r="J36" s="52">
        <f t="shared" si="13"/>
        <v>30000</v>
      </c>
    </row>
    <row r="37" spans="1:11" s="43" customFormat="1" ht="25.5">
      <c r="A37" s="51" t="s">
        <v>92</v>
      </c>
      <c r="B37" s="37">
        <v>1551</v>
      </c>
      <c r="C37" s="39" t="s">
        <v>126</v>
      </c>
      <c r="D37" s="40">
        <v>30000</v>
      </c>
      <c r="E37" s="40"/>
      <c r="F37" s="40">
        <f t="shared" si="16"/>
        <v>30000</v>
      </c>
      <c r="G37" s="40"/>
      <c r="H37" s="40"/>
      <c r="I37" s="40">
        <f t="shared" si="6"/>
        <v>0</v>
      </c>
      <c r="J37" s="52">
        <f t="shared" si="13"/>
        <v>30000</v>
      </c>
    </row>
    <row r="38" spans="1:11" s="43" customFormat="1">
      <c r="A38" s="49" t="s">
        <v>44</v>
      </c>
      <c r="B38" s="49"/>
      <c r="C38" s="46" t="s">
        <v>66</v>
      </c>
      <c r="D38" s="47">
        <f>SUM(D39,D42)</f>
        <v>20984</v>
      </c>
      <c r="E38" s="47">
        <f t="shared" ref="E38:H38" si="17">SUM(E39,E42)</f>
        <v>0</v>
      </c>
      <c r="F38" s="47">
        <f t="shared" si="17"/>
        <v>20984</v>
      </c>
      <c r="G38" s="47">
        <f t="shared" si="17"/>
        <v>0</v>
      </c>
      <c r="H38" s="47">
        <f t="shared" si="17"/>
        <v>0</v>
      </c>
      <c r="I38" s="63">
        <f t="shared" si="6"/>
        <v>0</v>
      </c>
      <c r="J38" s="126">
        <f t="shared" si="13"/>
        <v>20984</v>
      </c>
    </row>
    <row r="39" spans="1:11" s="43" customFormat="1">
      <c r="A39" s="50" t="s">
        <v>58</v>
      </c>
      <c r="B39" s="51"/>
      <c r="C39" s="39" t="s">
        <v>128</v>
      </c>
      <c r="D39" s="40">
        <f>SUM(D40)</f>
        <v>10000</v>
      </c>
      <c r="E39" s="40">
        <f>SUM(E40)</f>
        <v>0</v>
      </c>
      <c r="F39" s="40">
        <f t="shared" si="16"/>
        <v>10000</v>
      </c>
      <c r="G39" s="40"/>
      <c r="H39" s="40">
        <f>SUM(H40)</f>
        <v>0</v>
      </c>
      <c r="I39" s="40">
        <f t="shared" si="6"/>
        <v>0</v>
      </c>
      <c r="J39" s="52">
        <f t="shared" si="13"/>
        <v>10000</v>
      </c>
    </row>
    <row r="40" spans="1:11" s="43" customFormat="1" ht="25.5">
      <c r="A40" s="50" t="s">
        <v>58</v>
      </c>
      <c r="B40" s="38">
        <v>15</v>
      </c>
      <c r="C40" s="39" t="s">
        <v>123</v>
      </c>
      <c r="D40" s="40">
        <f>SUM(D41)</f>
        <v>10000</v>
      </c>
      <c r="E40" s="40">
        <f>SUM(E41)</f>
        <v>0</v>
      </c>
      <c r="F40" s="40">
        <f t="shared" si="16"/>
        <v>10000</v>
      </c>
      <c r="G40" s="40"/>
      <c r="H40" s="40">
        <f>SUM(H41:H41)</f>
        <v>0</v>
      </c>
      <c r="I40" s="40">
        <f t="shared" si="6"/>
        <v>0</v>
      </c>
      <c r="J40" s="52">
        <f t="shared" si="13"/>
        <v>10000</v>
      </c>
    </row>
    <row r="41" spans="1:11" s="43" customFormat="1" ht="25.5">
      <c r="A41" s="50" t="s">
        <v>58</v>
      </c>
      <c r="B41" s="37">
        <v>1551</v>
      </c>
      <c r="C41" s="39" t="s">
        <v>126</v>
      </c>
      <c r="D41" s="40">
        <v>10000</v>
      </c>
      <c r="E41" s="40"/>
      <c r="F41" s="40">
        <f t="shared" si="16"/>
        <v>10000</v>
      </c>
      <c r="G41" s="40"/>
      <c r="H41" s="40"/>
      <c r="I41" s="40">
        <f t="shared" si="6"/>
        <v>0</v>
      </c>
      <c r="J41" s="52">
        <f t="shared" si="13"/>
        <v>10000</v>
      </c>
    </row>
    <row r="42" spans="1:11" s="43" customFormat="1" ht="25.5">
      <c r="A42" s="50" t="s">
        <v>67</v>
      </c>
      <c r="B42" s="51"/>
      <c r="C42" s="39" t="s">
        <v>68</v>
      </c>
      <c r="D42" s="40">
        <f>SUM(D43)</f>
        <v>10984</v>
      </c>
      <c r="E42" s="40">
        <f>SUM(E43)</f>
        <v>0</v>
      </c>
      <c r="F42" s="40">
        <f t="shared" si="16"/>
        <v>10984</v>
      </c>
      <c r="G42" s="40"/>
      <c r="H42" s="40">
        <f>SUM(H43)</f>
        <v>0</v>
      </c>
      <c r="I42" s="40">
        <f t="shared" si="6"/>
        <v>0</v>
      </c>
      <c r="J42" s="52">
        <f t="shared" si="13"/>
        <v>10984</v>
      </c>
    </row>
    <row r="43" spans="1:11" s="43" customFormat="1" ht="25.5">
      <c r="A43" s="50" t="s">
        <v>67</v>
      </c>
      <c r="B43" s="38">
        <v>15</v>
      </c>
      <c r="C43" s="39" t="s">
        <v>123</v>
      </c>
      <c r="D43" s="40">
        <f>SUM(D44)</f>
        <v>10984</v>
      </c>
      <c r="E43" s="40">
        <f>SUM(E44)</f>
        <v>0</v>
      </c>
      <c r="F43" s="40">
        <f t="shared" si="16"/>
        <v>10984</v>
      </c>
      <c r="G43" s="40"/>
      <c r="H43" s="40">
        <f>SUM(H44)</f>
        <v>0</v>
      </c>
      <c r="I43" s="40">
        <f t="shared" si="6"/>
        <v>0</v>
      </c>
      <c r="J43" s="52">
        <f t="shared" si="13"/>
        <v>10984</v>
      </c>
    </row>
    <row r="44" spans="1:11" s="43" customFormat="1" ht="25.5">
      <c r="A44" s="50" t="s">
        <v>67</v>
      </c>
      <c r="B44" s="37">
        <v>1551</v>
      </c>
      <c r="C44" s="39" t="s">
        <v>126</v>
      </c>
      <c r="D44" s="40">
        <v>10984</v>
      </c>
      <c r="E44" s="40"/>
      <c r="F44" s="40">
        <f t="shared" si="16"/>
        <v>10984</v>
      </c>
      <c r="G44" s="40"/>
      <c r="H44" s="40"/>
      <c r="I44" s="40">
        <f t="shared" ref="I44:I63" si="18">SUM(G44,H44)</f>
        <v>0</v>
      </c>
      <c r="J44" s="52">
        <f t="shared" si="13"/>
        <v>10984</v>
      </c>
    </row>
    <row r="45" spans="1:11" s="48" customFormat="1">
      <c r="A45" s="55" t="s">
        <v>45</v>
      </c>
      <c r="B45" s="55"/>
      <c r="C45" s="53" t="s">
        <v>46</v>
      </c>
      <c r="D45" s="54">
        <f>SUM(D46,D49,D52)</f>
        <v>403544</v>
      </c>
      <c r="E45" s="54">
        <f t="shared" ref="E45:H45" si="19">SUM(E46,E49,E52)</f>
        <v>0</v>
      </c>
      <c r="F45" s="54">
        <f t="shared" si="19"/>
        <v>403544</v>
      </c>
      <c r="G45" s="54">
        <f t="shared" si="19"/>
        <v>0</v>
      </c>
      <c r="H45" s="54">
        <f t="shared" si="19"/>
        <v>27580</v>
      </c>
      <c r="I45" s="63">
        <f t="shared" si="18"/>
        <v>27580</v>
      </c>
      <c r="J45" s="126">
        <f t="shared" si="13"/>
        <v>431124</v>
      </c>
      <c r="K45" s="65"/>
    </row>
    <row r="46" spans="1:11" s="43" customFormat="1">
      <c r="A46" s="56" t="s">
        <v>47</v>
      </c>
      <c r="B46" s="56"/>
      <c r="C46" s="57" t="s">
        <v>48</v>
      </c>
      <c r="D46" s="58">
        <f>SUM(D47)</f>
        <v>215297</v>
      </c>
      <c r="E46" s="58">
        <f>SUM(E47)</f>
        <v>0</v>
      </c>
      <c r="F46" s="40">
        <f t="shared" si="16"/>
        <v>215297</v>
      </c>
      <c r="G46" s="40"/>
      <c r="H46" s="58">
        <f>SUM(H47)</f>
        <v>27580</v>
      </c>
      <c r="I46" s="40">
        <f t="shared" si="18"/>
        <v>27580</v>
      </c>
      <c r="J46" s="52">
        <f t="shared" si="13"/>
        <v>242877</v>
      </c>
    </row>
    <row r="47" spans="1:11" s="43" customFormat="1" ht="25.5">
      <c r="A47" s="56" t="s">
        <v>47</v>
      </c>
      <c r="B47" s="38">
        <v>15</v>
      </c>
      <c r="C47" s="39" t="s">
        <v>123</v>
      </c>
      <c r="D47" s="58">
        <f>SUM(D48)</f>
        <v>215297</v>
      </c>
      <c r="E47" s="58">
        <f>SUM(E48:E48)</f>
        <v>0</v>
      </c>
      <c r="F47" s="40">
        <f t="shared" si="16"/>
        <v>215297</v>
      </c>
      <c r="G47" s="40"/>
      <c r="H47" s="58">
        <f>SUM(H48:H48)</f>
        <v>27580</v>
      </c>
      <c r="I47" s="40">
        <f t="shared" si="18"/>
        <v>27580</v>
      </c>
      <c r="J47" s="52">
        <f t="shared" si="13"/>
        <v>242877</v>
      </c>
    </row>
    <row r="48" spans="1:11" s="43" customFormat="1" ht="25.5">
      <c r="A48" s="56" t="s">
        <v>47</v>
      </c>
      <c r="B48" s="66">
        <v>1551</v>
      </c>
      <c r="C48" s="57" t="s">
        <v>126</v>
      </c>
      <c r="D48" s="58">
        <f>-27580+242877</f>
        <v>215297</v>
      </c>
      <c r="E48" s="58"/>
      <c r="F48" s="40">
        <f t="shared" si="16"/>
        <v>215297</v>
      </c>
      <c r="G48" s="40"/>
      <c r="H48" s="40">
        <v>27580</v>
      </c>
      <c r="I48" s="40">
        <f t="shared" si="18"/>
        <v>27580</v>
      </c>
      <c r="J48" s="52">
        <f t="shared" si="13"/>
        <v>242877</v>
      </c>
    </row>
    <row r="49" spans="1:10" s="43" customFormat="1">
      <c r="A49" s="56" t="s">
        <v>60</v>
      </c>
      <c r="B49" s="56"/>
      <c r="C49" s="57" t="s">
        <v>61</v>
      </c>
      <c r="D49" s="58">
        <f>SUM(D50)</f>
        <v>135513</v>
      </c>
      <c r="E49" s="58">
        <f>SUM(E50)</f>
        <v>0</v>
      </c>
      <c r="F49" s="40">
        <f t="shared" si="16"/>
        <v>135513</v>
      </c>
      <c r="G49" s="40"/>
      <c r="H49" s="40"/>
      <c r="I49" s="40">
        <f t="shared" si="18"/>
        <v>0</v>
      </c>
      <c r="J49" s="52">
        <f t="shared" si="13"/>
        <v>135513</v>
      </c>
    </row>
    <row r="50" spans="1:10" s="43" customFormat="1" ht="25.5">
      <c r="A50" s="56" t="s">
        <v>60</v>
      </c>
      <c r="B50" s="38">
        <v>15</v>
      </c>
      <c r="C50" s="39" t="s">
        <v>123</v>
      </c>
      <c r="D50" s="58">
        <f>SUM(D51)</f>
        <v>135513</v>
      </c>
      <c r="E50" s="58">
        <f>SUM(E51:E51)</f>
        <v>0</v>
      </c>
      <c r="F50" s="40">
        <f t="shared" si="16"/>
        <v>135513</v>
      </c>
      <c r="G50" s="40"/>
      <c r="H50" s="40"/>
      <c r="I50" s="40">
        <f t="shared" si="18"/>
        <v>0</v>
      </c>
      <c r="J50" s="52">
        <f t="shared" si="13"/>
        <v>135513</v>
      </c>
    </row>
    <row r="51" spans="1:10" s="43" customFormat="1" ht="25.5">
      <c r="A51" s="56" t="s">
        <v>60</v>
      </c>
      <c r="B51" s="66">
        <v>1551</v>
      </c>
      <c r="C51" s="57" t="s">
        <v>126</v>
      </c>
      <c r="D51" s="58">
        <v>135513</v>
      </c>
      <c r="E51" s="58"/>
      <c r="F51" s="40">
        <f t="shared" si="16"/>
        <v>135513</v>
      </c>
      <c r="G51" s="40"/>
      <c r="H51" s="40"/>
      <c r="I51" s="40">
        <f t="shared" si="18"/>
        <v>0</v>
      </c>
      <c r="J51" s="52">
        <f t="shared" si="13"/>
        <v>135513</v>
      </c>
    </row>
    <row r="52" spans="1:10" s="43" customFormat="1">
      <c r="A52" s="56" t="s">
        <v>49</v>
      </c>
      <c r="B52" s="56"/>
      <c r="C52" s="57" t="s">
        <v>50</v>
      </c>
      <c r="D52" s="58">
        <f>SUM(D53)</f>
        <v>52734</v>
      </c>
      <c r="E52" s="58">
        <f>SUM(E53)</f>
        <v>0</v>
      </c>
      <c r="F52" s="40">
        <f t="shared" si="16"/>
        <v>52734</v>
      </c>
      <c r="G52" s="40"/>
      <c r="H52" s="58">
        <f>SUM(H53)</f>
        <v>0</v>
      </c>
      <c r="I52" s="40">
        <f t="shared" si="18"/>
        <v>0</v>
      </c>
      <c r="J52" s="52">
        <f t="shared" si="13"/>
        <v>52734</v>
      </c>
    </row>
    <row r="53" spans="1:10" s="43" customFormat="1" ht="25.5">
      <c r="A53" s="56" t="s">
        <v>49</v>
      </c>
      <c r="B53" s="38">
        <v>15</v>
      </c>
      <c r="C53" s="39" t="s">
        <v>123</v>
      </c>
      <c r="D53" s="58">
        <f>SUM(D54)</f>
        <v>52734</v>
      </c>
      <c r="E53" s="58">
        <f>SUM(E54:E54)</f>
        <v>0</v>
      </c>
      <c r="F53" s="40">
        <f t="shared" si="16"/>
        <v>52734</v>
      </c>
      <c r="G53" s="40"/>
      <c r="H53" s="58">
        <f>SUM(H54:H54)</f>
        <v>0</v>
      </c>
      <c r="I53" s="40">
        <f t="shared" si="18"/>
        <v>0</v>
      </c>
      <c r="J53" s="52">
        <f t="shared" si="13"/>
        <v>52734</v>
      </c>
    </row>
    <row r="54" spans="1:10" s="43" customFormat="1" ht="25.5">
      <c r="A54" s="56" t="s">
        <v>49</v>
      </c>
      <c r="B54" s="66">
        <v>1551</v>
      </c>
      <c r="C54" s="57" t="s">
        <v>126</v>
      </c>
      <c r="D54" s="58">
        <v>52734</v>
      </c>
      <c r="E54" s="58"/>
      <c r="F54" s="40">
        <f t="shared" si="16"/>
        <v>52734</v>
      </c>
      <c r="G54" s="40"/>
      <c r="H54" s="40"/>
      <c r="I54" s="40">
        <f t="shared" si="18"/>
        <v>0</v>
      </c>
      <c r="J54" s="52">
        <f t="shared" si="13"/>
        <v>52734</v>
      </c>
    </row>
    <row r="55" spans="1:10" s="43" customFormat="1">
      <c r="A55" s="70">
        <v>10</v>
      </c>
      <c r="B55" s="71"/>
      <c r="C55" s="67" t="s">
        <v>94</v>
      </c>
      <c r="D55" s="130">
        <f>SUM(D56)</f>
        <v>3000</v>
      </c>
      <c r="E55" s="130">
        <f t="shared" ref="E55:H57" si="20">SUM(E56)</f>
        <v>0</v>
      </c>
      <c r="F55" s="63">
        <f t="shared" si="16"/>
        <v>3000</v>
      </c>
      <c r="G55" s="130">
        <f t="shared" si="20"/>
        <v>0</v>
      </c>
      <c r="H55" s="130">
        <f t="shared" si="20"/>
        <v>0</v>
      </c>
      <c r="I55" s="63">
        <f t="shared" ref="I55:I58" si="21">SUM(G55,H55)</f>
        <v>0</v>
      </c>
      <c r="J55" s="126">
        <f t="shared" ref="J55:J58" si="22">SUM(I55,F55)</f>
        <v>3000</v>
      </c>
    </row>
    <row r="56" spans="1:10" s="43" customFormat="1" ht="25.5">
      <c r="A56" s="127" t="s">
        <v>101</v>
      </c>
      <c r="B56" s="128"/>
      <c r="C56" s="129" t="s">
        <v>102</v>
      </c>
      <c r="D56" s="58">
        <f>SUM(D57)</f>
        <v>3000</v>
      </c>
      <c r="E56" s="58">
        <f t="shared" si="20"/>
        <v>0</v>
      </c>
      <c r="F56" s="40">
        <f t="shared" si="16"/>
        <v>3000</v>
      </c>
      <c r="G56" s="58">
        <f t="shared" si="20"/>
        <v>0</v>
      </c>
      <c r="H56" s="58">
        <f t="shared" si="20"/>
        <v>0</v>
      </c>
      <c r="I56" s="40">
        <f t="shared" si="21"/>
        <v>0</v>
      </c>
      <c r="J56" s="52">
        <f t="shared" si="22"/>
        <v>3000</v>
      </c>
    </row>
    <row r="57" spans="1:10" s="43" customFormat="1" ht="25.5">
      <c r="A57" s="127" t="s">
        <v>101</v>
      </c>
      <c r="B57" s="38">
        <v>15</v>
      </c>
      <c r="C57" s="39" t="s">
        <v>123</v>
      </c>
      <c r="D57" s="58">
        <f>SUM(D58)</f>
        <v>3000</v>
      </c>
      <c r="E57" s="58">
        <f t="shared" si="20"/>
        <v>0</v>
      </c>
      <c r="F57" s="40">
        <f t="shared" si="16"/>
        <v>3000</v>
      </c>
      <c r="G57" s="58">
        <f t="shared" si="20"/>
        <v>0</v>
      </c>
      <c r="H57" s="58">
        <f t="shared" si="20"/>
        <v>0</v>
      </c>
      <c r="I57" s="40">
        <f t="shared" si="21"/>
        <v>0</v>
      </c>
      <c r="J57" s="52">
        <f t="shared" si="22"/>
        <v>3000</v>
      </c>
    </row>
    <row r="58" spans="1:10" s="43" customFormat="1" ht="25.5">
      <c r="A58" s="127" t="s">
        <v>101</v>
      </c>
      <c r="B58" s="66">
        <v>1551</v>
      </c>
      <c r="C58" s="57" t="s">
        <v>126</v>
      </c>
      <c r="D58" s="58">
        <v>3000</v>
      </c>
      <c r="E58" s="58"/>
      <c r="F58" s="40">
        <f t="shared" si="16"/>
        <v>3000</v>
      </c>
      <c r="G58" s="40"/>
      <c r="H58" s="40"/>
      <c r="I58" s="40">
        <f t="shared" si="21"/>
        <v>0</v>
      </c>
      <c r="J58" s="52">
        <f t="shared" si="22"/>
        <v>3000</v>
      </c>
    </row>
    <row r="59" spans="1:10" s="43" customFormat="1">
      <c r="A59" s="258" t="s">
        <v>129</v>
      </c>
      <c r="B59" s="258"/>
      <c r="C59" s="258"/>
      <c r="D59" s="69">
        <f>SUM(D60)</f>
        <v>0</v>
      </c>
      <c r="E59" s="69">
        <f t="shared" ref="E59:J62" si="23">SUM(E60)</f>
        <v>0</v>
      </c>
      <c r="F59" s="69">
        <f t="shared" si="23"/>
        <v>0</v>
      </c>
      <c r="G59" s="69">
        <f>SUM(G60)</f>
        <v>5420</v>
      </c>
      <c r="H59" s="69">
        <f t="shared" si="23"/>
        <v>0</v>
      </c>
      <c r="I59" s="63">
        <f t="shared" si="18"/>
        <v>5420</v>
      </c>
      <c r="J59" s="69">
        <f t="shared" si="23"/>
        <v>5420</v>
      </c>
    </row>
    <row r="60" spans="1:10" s="43" customFormat="1">
      <c r="A60" s="70">
        <v>10</v>
      </c>
      <c r="B60" s="71"/>
      <c r="C60" s="67" t="s">
        <v>94</v>
      </c>
      <c r="D60" s="69">
        <f>SUM(D61)</f>
        <v>0</v>
      </c>
      <c r="E60" s="69">
        <f t="shared" si="23"/>
        <v>0</v>
      </c>
      <c r="F60" s="69">
        <f t="shared" si="23"/>
        <v>0</v>
      </c>
      <c r="G60" s="69">
        <f>SUM(G61)</f>
        <v>5420</v>
      </c>
      <c r="H60" s="69">
        <f t="shared" si="23"/>
        <v>0</v>
      </c>
      <c r="I60" s="63">
        <f t="shared" si="18"/>
        <v>5420</v>
      </c>
      <c r="J60" s="69">
        <f t="shared" si="23"/>
        <v>5420</v>
      </c>
    </row>
    <row r="61" spans="1:10" s="43" customFormat="1" ht="25.5">
      <c r="A61" s="72">
        <v>10200</v>
      </c>
      <c r="B61" s="37"/>
      <c r="C61" s="67" t="s">
        <v>130</v>
      </c>
      <c r="D61" s="68">
        <f>SUM(D62)</f>
        <v>0</v>
      </c>
      <c r="E61" s="68">
        <f t="shared" si="23"/>
        <v>0</v>
      </c>
      <c r="F61" s="68">
        <f t="shared" si="23"/>
        <v>0</v>
      </c>
      <c r="G61" s="68">
        <f>SUM(G62)</f>
        <v>5420</v>
      </c>
      <c r="H61" s="68">
        <f t="shared" si="23"/>
        <v>0</v>
      </c>
      <c r="I61" s="40">
        <f t="shared" si="18"/>
        <v>5420</v>
      </c>
      <c r="J61" s="68">
        <f t="shared" si="23"/>
        <v>5420</v>
      </c>
    </row>
    <row r="62" spans="1:10" s="43" customFormat="1" ht="25.5">
      <c r="A62" s="56">
        <v>10200</v>
      </c>
      <c r="B62" s="38">
        <v>15</v>
      </c>
      <c r="C62" s="39" t="s">
        <v>123</v>
      </c>
      <c r="D62" s="68"/>
      <c r="E62" s="68"/>
      <c r="F62" s="68"/>
      <c r="G62" s="68">
        <f>SUM(G63)</f>
        <v>5420</v>
      </c>
      <c r="H62" s="68">
        <f t="shared" si="23"/>
        <v>0</v>
      </c>
      <c r="I62" s="40">
        <f t="shared" si="18"/>
        <v>5420</v>
      </c>
      <c r="J62" s="68">
        <f t="shared" si="23"/>
        <v>5420</v>
      </c>
    </row>
    <row r="63" spans="1:10" s="43" customFormat="1">
      <c r="A63" s="56">
        <v>10200</v>
      </c>
      <c r="B63" s="66">
        <v>1554</v>
      </c>
      <c r="C63" s="57" t="s">
        <v>125</v>
      </c>
      <c r="D63" s="68"/>
      <c r="E63" s="68"/>
      <c r="F63" s="58"/>
      <c r="G63" s="58">
        <v>5420</v>
      </c>
      <c r="H63" s="40"/>
      <c r="I63" s="40">
        <f t="shared" si="18"/>
        <v>5420</v>
      </c>
      <c r="J63" s="58">
        <f>SUM(F63,I63)</f>
        <v>5420</v>
      </c>
    </row>
    <row r="64" spans="1:10" s="43" customFormat="1">
      <c r="A64" s="73"/>
      <c r="B64" s="74"/>
      <c r="C64" s="75"/>
      <c r="D64" s="76"/>
      <c r="E64" s="76"/>
      <c r="F64" s="77"/>
      <c r="G64" s="77"/>
      <c r="H64" s="78"/>
      <c r="I64" s="77"/>
      <c r="J64" s="77"/>
    </row>
    <row r="65" spans="1:10" s="43" customFormat="1">
      <c r="A65" s="73"/>
      <c r="B65" s="74"/>
      <c r="C65" s="75"/>
      <c r="D65" s="76"/>
      <c r="E65" s="76"/>
      <c r="F65" s="79"/>
      <c r="G65" s="79"/>
      <c r="H65" s="80"/>
      <c r="I65" s="75"/>
      <c r="J65" s="77"/>
    </row>
    <row r="66" spans="1:10" s="43" customFormat="1">
      <c r="A66" s="81" t="s">
        <v>131</v>
      </c>
      <c r="B66" s="74"/>
      <c r="C66" s="75"/>
      <c r="D66" s="76"/>
      <c r="E66" s="76"/>
      <c r="F66" s="77"/>
      <c r="G66" s="77"/>
      <c r="H66" s="78"/>
      <c r="I66" s="77"/>
      <c r="J66" s="77"/>
    </row>
    <row r="67" spans="1:10" s="43" customFormat="1">
      <c r="A67" s="81"/>
      <c r="B67" s="74"/>
      <c r="C67" s="75"/>
      <c r="D67" s="76"/>
      <c r="E67" s="76"/>
      <c r="F67" s="77"/>
      <c r="G67" s="77"/>
      <c r="H67" s="78"/>
      <c r="I67" s="77"/>
      <c r="J67" s="77"/>
    </row>
    <row r="68" spans="1:10">
      <c r="A68" s="256" t="s">
        <v>132</v>
      </c>
      <c r="B68" s="256"/>
      <c r="C68" s="256"/>
      <c r="D68" s="82"/>
      <c r="E68" s="82"/>
      <c r="F68" s="82"/>
      <c r="G68" s="82"/>
      <c r="H68" s="82"/>
      <c r="I68" s="82"/>
      <c r="J68" s="82"/>
    </row>
    <row r="69" spans="1:10">
      <c r="A69" s="256" t="s">
        <v>133</v>
      </c>
      <c r="B69" s="256"/>
      <c r="C69" s="256"/>
      <c r="D69" s="82"/>
      <c r="E69" s="82"/>
      <c r="F69" s="82"/>
      <c r="G69" s="82"/>
      <c r="H69" s="82"/>
      <c r="I69" s="82"/>
      <c r="J69" s="82"/>
    </row>
    <row r="70" spans="1:10">
      <c r="A70" s="256"/>
      <c r="B70" s="256"/>
      <c r="C70" s="256"/>
      <c r="D70" s="82"/>
      <c r="E70" s="82"/>
      <c r="F70" s="82"/>
      <c r="G70" s="82"/>
      <c r="H70" s="82"/>
      <c r="I70" s="82"/>
      <c r="J70" s="82"/>
    </row>
    <row r="71" spans="1:10">
      <c r="D71" s="82"/>
      <c r="E71" s="82"/>
      <c r="F71" s="82"/>
      <c r="G71" s="82"/>
      <c r="H71" s="82"/>
      <c r="I71" s="82"/>
      <c r="J71" s="82"/>
    </row>
    <row r="72" spans="1:10">
      <c r="D72" s="82"/>
      <c r="E72" s="82"/>
      <c r="F72" s="82"/>
      <c r="G72" s="82"/>
      <c r="H72" s="82"/>
      <c r="I72" s="82"/>
      <c r="J72" s="82"/>
    </row>
    <row r="73" spans="1:10">
      <c r="D73" s="82"/>
      <c r="E73" s="82"/>
      <c r="F73" s="82"/>
      <c r="G73" s="82"/>
      <c r="H73" s="82"/>
      <c r="I73" s="82"/>
      <c r="J73" s="82"/>
    </row>
    <row r="74" spans="1:10">
      <c r="D74" s="82"/>
      <c r="E74" s="82"/>
      <c r="F74" s="82"/>
      <c r="G74" s="82"/>
      <c r="H74" s="82"/>
      <c r="I74" s="82"/>
      <c r="J74" s="82"/>
    </row>
    <row r="75" spans="1:10">
      <c r="D75" s="82"/>
      <c r="E75" s="82"/>
      <c r="F75" s="82"/>
      <c r="G75" s="82"/>
      <c r="H75" s="82"/>
      <c r="I75" s="82"/>
      <c r="J75" s="82"/>
    </row>
    <row r="76" spans="1:10">
      <c r="D76" s="82"/>
      <c r="E76" s="82"/>
      <c r="F76" s="82"/>
      <c r="G76" s="82"/>
      <c r="H76" s="82"/>
      <c r="I76" s="82"/>
      <c r="J76" s="82"/>
    </row>
    <row r="77" spans="1:10">
      <c r="D77" s="82"/>
      <c r="E77" s="82"/>
      <c r="F77" s="82"/>
      <c r="G77" s="82"/>
      <c r="H77" s="82"/>
      <c r="I77" s="82"/>
      <c r="J77" s="82"/>
    </row>
    <row r="78" spans="1:10">
      <c r="D78" s="82"/>
      <c r="E78" s="82"/>
      <c r="F78" s="82"/>
      <c r="G78" s="82"/>
      <c r="H78" s="82"/>
      <c r="I78" s="82"/>
      <c r="J78" s="82"/>
    </row>
    <row r="79" spans="1:10">
      <c r="D79" s="82"/>
      <c r="E79" s="82"/>
      <c r="F79" s="82"/>
      <c r="G79" s="82"/>
      <c r="H79" s="82"/>
      <c r="I79" s="82"/>
      <c r="J79" s="82"/>
    </row>
    <row r="80" spans="1:10">
      <c r="D80" s="82"/>
      <c r="E80" s="82"/>
      <c r="F80" s="82"/>
      <c r="G80" s="82"/>
      <c r="H80" s="82"/>
      <c r="I80" s="82"/>
      <c r="J80" s="82"/>
    </row>
    <row r="81" spans="4:10">
      <c r="D81" s="82"/>
      <c r="E81" s="82"/>
      <c r="F81" s="82"/>
      <c r="G81" s="82"/>
      <c r="H81" s="82"/>
      <c r="I81" s="82"/>
      <c r="J81" s="82"/>
    </row>
    <row r="82" spans="4:10">
      <c r="D82" s="82"/>
      <c r="E82" s="82"/>
      <c r="F82" s="82"/>
      <c r="G82" s="82"/>
      <c r="H82" s="82"/>
      <c r="I82" s="82"/>
      <c r="J82" s="82"/>
    </row>
    <row r="83" spans="4:10">
      <c r="D83" s="82"/>
      <c r="E83" s="82"/>
      <c r="F83" s="82"/>
      <c r="G83" s="82"/>
      <c r="H83" s="82"/>
      <c r="I83" s="82"/>
      <c r="J83" s="82"/>
    </row>
    <row r="84" spans="4:10">
      <c r="D84" s="82"/>
      <c r="E84" s="82"/>
      <c r="F84" s="82"/>
      <c r="G84" s="82"/>
      <c r="H84" s="82"/>
      <c r="I84" s="82"/>
      <c r="J84" s="82"/>
    </row>
    <row r="85" spans="4:10">
      <c r="D85" s="82"/>
      <c r="E85" s="82"/>
      <c r="F85" s="82"/>
      <c r="G85" s="82"/>
      <c r="H85" s="82"/>
      <c r="I85" s="82"/>
      <c r="J85" s="82"/>
    </row>
    <row r="86" spans="4:10">
      <c r="D86" s="82"/>
      <c r="E86" s="82"/>
      <c r="F86" s="82"/>
      <c r="G86" s="82"/>
      <c r="H86" s="82"/>
      <c r="I86" s="82"/>
      <c r="J86" s="82"/>
    </row>
    <row r="87" spans="4:10">
      <c r="D87" s="82"/>
      <c r="E87" s="82"/>
      <c r="F87" s="82"/>
      <c r="G87" s="82"/>
      <c r="H87" s="82"/>
      <c r="I87" s="82"/>
      <c r="J87" s="82"/>
    </row>
    <row r="88" spans="4:10">
      <c r="D88" s="82"/>
      <c r="E88" s="82"/>
      <c r="F88" s="82"/>
      <c r="G88" s="82"/>
      <c r="H88" s="82"/>
      <c r="I88" s="82"/>
      <c r="J88" s="82"/>
    </row>
    <row r="89" spans="4:10">
      <c r="D89" s="82"/>
      <c r="E89" s="82"/>
      <c r="F89" s="82"/>
      <c r="G89" s="82"/>
      <c r="H89" s="82"/>
      <c r="I89" s="82"/>
      <c r="J89" s="82"/>
    </row>
    <row r="90" spans="4:10">
      <c r="D90" s="82"/>
      <c r="E90" s="82"/>
      <c r="F90" s="82"/>
      <c r="G90" s="82"/>
      <c r="H90" s="82"/>
      <c r="I90" s="82"/>
      <c r="J90" s="82"/>
    </row>
    <row r="91" spans="4:10">
      <c r="D91" s="82"/>
      <c r="E91" s="82"/>
      <c r="F91" s="82"/>
      <c r="G91" s="82"/>
      <c r="H91" s="82"/>
      <c r="I91" s="82"/>
      <c r="J91" s="82"/>
    </row>
    <row r="92" spans="4:10">
      <c r="D92" s="82"/>
      <c r="E92" s="82"/>
      <c r="F92" s="82"/>
      <c r="G92" s="82"/>
      <c r="H92" s="82"/>
      <c r="I92" s="82"/>
      <c r="J92" s="82"/>
    </row>
    <row r="93" spans="4:10">
      <c r="D93" s="82"/>
      <c r="E93" s="82"/>
      <c r="F93" s="82"/>
      <c r="G93" s="82"/>
      <c r="H93" s="82"/>
      <c r="I93" s="82"/>
      <c r="J93" s="82"/>
    </row>
    <row r="94" spans="4:10">
      <c r="D94" s="82"/>
      <c r="E94" s="82"/>
      <c r="F94" s="82"/>
      <c r="G94" s="82"/>
      <c r="H94" s="82"/>
      <c r="I94" s="82"/>
      <c r="J94" s="82"/>
    </row>
    <row r="95" spans="4:10">
      <c r="D95" s="82"/>
      <c r="E95" s="82"/>
      <c r="F95" s="82"/>
      <c r="G95" s="82"/>
      <c r="H95" s="82"/>
      <c r="I95" s="82"/>
      <c r="J95" s="82"/>
    </row>
    <row r="96" spans="4:10">
      <c r="D96" s="82"/>
      <c r="E96" s="82"/>
      <c r="F96" s="82"/>
      <c r="G96" s="82"/>
      <c r="H96" s="82"/>
      <c r="I96" s="82"/>
      <c r="J96" s="82"/>
    </row>
    <row r="97" spans="4:10">
      <c r="D97" s="82"/>
      <c r="E97" s="82"/>
      <c r="F97" s="82"/>
      <c r="G97" s="82"/>
      <c r="H97" s="82"/>
      <c r="I97" s="82"/>
      <c r="J97" s="82"/>
    </row>
    <row r="98" spans="4:10">
      <c r="D98" s="82"/>
      <c r="E98" s="82"/>
      <c r="F98" s="82"/>
      <c r="G98" s="82"/>
      <c r="H98" s="82"/>
      <c r="I98" s="82"/>
      <c r="J98" s="82"/>
    </row>
    <row r="99" spans="4:10">
      <c r="D99" s="82"/>
      <c r="E99" s="82"/>
      <c r="F99" s="82"/>
      <c r="G99" s="82"/>
      <c r="H99" s="82"/>
      <c r="I99" s="82"/>
      <c r="J99" s="82"/>
    </row>
    <row r="100" spans="4:10">
      <c r="D100" s="82"/>
      <c r="E100" s="82"/>
      <c r="F100" s="82"/>
      <c r="G100" s="82"/>
      <c r="H100" s="82"/>
      <c r="I100" s="82"/>
      <c r="J100" s="82"/>
    </row>
    <row r="101" spans="4:10">
      <c r="D101" s="82"/>
      <c r="E101" s="82"/>
      <c r="F101" s="82"/>
      <c r="G101" s="82"/>
      <c r="H101" s="82"/>
      <c r="I101" s="82"/>
      <c r="J101" s="82"/>
    </row>
    <row r="102" spans="4:10">
      <c r="D102" s="82"/>
      <c r="E102" s="82"/>
      <c r="F102" s="82"/>
      <c r="G102" s="82"/>
      <c r="H102" s="82"/>
      <c r="I102" s="82"/>
      <c r="J102" s="82"/>
    </row>
    <row r="103" spans="4:10">
      <c r="D103" s="82"/>
      <c r="E103" s="82"/>
      <c r="F103" s="82"/>
      <c r="G103" s="82"/>
      <c r="H103" s="82"/>
      <c r="I103" s="82"/>
      <c r="J103" s="82"/>
    </row>
    <row r="104" spans="4:10">
      <c r="D104" s="82"/>
      <c r="E104" s="82"/>
      <c r="F104" s="82"/>
      <c r="G104" s="82"/>
      <c r="H104" s="82"/>
      <c r="I104" s="82"/>
      <c r="J104" s="82"/>
    </row>
    <row r="105" spans="4:10">
      <c r="D105" s="82"/>
      <c r="E105" s="82"/>
      <c r="F105" s="82"/>
      <c r="G105" s="82"/>
      <c r="H105" s="82"/>
      <c r="I105" s="82"/>
      <c r="J105" s="82"/>
    </row>
    <row r="106" spans="4:10">
      <c r="D106" s="82"/>
      <c r="E106" s="82"/>
      <c r="F106" s="82"/>
      <c r="G106" s="82"/>
      <c r="H106" s="82"/>
      <c r="I106" s="82"/>
      <c r="J106" s="82"/>
    </row>
    <row r="107" spans="4:10">
      <c r="D107" s="82"/>
      <c r="E107" s="82"/>
      <c r="F107" s="82"/>
      <c r="G107" s="82"/>
      <c r="H107" s="82"/>
      <c r="I107" s="82"/>
      <c r="J107" s="82"/>
    </row>
    <row r="108" spans="4:10">
      <c r="D108" s="82"/>
      <c r="E108" s="82"/>
      <c r="F108" s="82"/>
      <c r="G108" s="82"/>
      <c r="H108" s="82"/>
      <c r="I108" s="82"/>
      <c r="J108" s="82"/>
    </row>
    <row r="109" spans="4:10">
      <c r="D109" s="82"/>
      <c r="E109" s="82"/>
      <c r="F109" s="82"/>
      <c r="G109" s="82"/>
      <c r="H109" s="82"/>
      <c r="I109" s="82"/>
      <c r="J109" s="82"/>
    </row>
    <row r="110" spans="4:10">
      <c r="D110" s="82"/>
      <c r="E110" s="82"/>
      <c r="F110" s="82"/>
      <c r="G110" s="82"/>
      <c r="H110" s="82"/>
      <c r="I110" s="82"/>
      <c r="J110" s="82"/>
    </row>
    <row r="111" spans="4:10">
      <c r="D111" s="82"/>
      <c r="E111" s="82"/>
      <c r="F111" s="82"/>
      <c r="G111" s="82"/>
      <c r="H111" s="82"/>
      <c r="I111" s="82"/>
      <c r="J111" s="82"/>
    </row>
    <row r="112" spans="4:10">
      <c r="D112" s="82"/>
      <c r="E112" s="82"/>
      <c r="F112" s="82"/>
      <c r="G112" s="82"/>
      <c r="H112" s="82"/>
      <c r="I112" s="82"/>
      <c r="J112" s="82"/>
    </row>
    <row r="113" spans="4:10">
      <c r="D113" s="82"/>
      <c r="E113" s="82"/>
      <c r="F113" s="82"/>
      <c r="G113" s="82"/>
      <c r="H113" s="82"/>
      <c r="I113" s="82"/>
      <c r="J113" s="82"/>
    </row>
    <row r="114" spans="4:10">
      <c r="D114" s="82"/>
      <c r="E114" s="82"/>
      <c r="F114" s="82"/>
      <c r="G114" s="82"/>
      <c r="H114" s="82"/>
      <c r="I114" s="82"/>
      <c r="J114" s="82"/>
    </row>
    <row r="115" spans="4:10">
      <c r="D115" s="82"/>
      <c r="E115" s="82"/>
      <c r="F115" s="82"/>
      <c r="G115" s="82"/>
      <c r="H115" s="82"/>
      <c r="I115" s="82"/>
      <c r="J115" s="82"/>
    </row>
    <row r="116" spans="4:10">
      <c r="D116" s="82"/>
      <c r="E116" s="82"/>
      <c r="F116" s="82"/>
      <c r="G116" s="82"/>
      <c r="H116" s="82"/>
      <c r="I116" s="82"/>
      <c r="J116" s="82"/>
    </row>
    <row r="117" spans="4:10">
      <c r="D117" s="82"/>
      <c r="E117" s="82"/>
      <c r="F117" s="82"/>
      <c r="G117" s="82"/>
      <c r="H117" s="82"/>
      <c r="I117" s="82"/>
      <c r="J117" s="82"/>
    </row>
    <row r="118" spans="4:10">
      <c r="D118" s="82"/>
      <c r="E118" s="82"/>
      <c r="F118" s="82"/>
      <c r="G118" s="82"/>
      <c r="H118" s="82"/>
      <c r="I118" s="82"/>
      <c r="J118" s="82"/>
    </row>
    <row r="119" spans="4:10">
      <c r="D119" s="82"/>
      <c r="E119" s="82"/>
      <c r="F119" s="82"/>
      <c r="G119" s="82"/>
      <c r="H119" s="82"/>
      <c r="I119" s="82"/>
      <c r="J119" s="82"/>
    </row>
    <row r="120" spans="4:10">
      <c r="D120" s="82"/>
      <c r="E120" s="82"/>
      <c r="F120" s="82"/>
      <c r="G120" s="82"/>
      <c r="H120" s="82"/>
      <c r="I120" s="82"/>
      <c r="J120" s="82"/>
    </row>
    <row r="121" spans="4:10">
      <c r="D121" s="82"/>
      <c r="E121" s="82"/>
      <c r="F121" s="82"/>
      <c r="G121" s="82"/>
      <c r="H121" s="82"/>
      <c r="I121" s="82"/>
      <c r="J121" s="82"/>
    </row>
    <row r="122" spans="4:10">
      <c r="D122" s="82"/>
      <c r="E122" s="82"/>
      <c r="F122" s="82"/>
      <c r="G122" s="82"/>
      <c r="H122" s="82"/>
      <c r="I122" s="82"/>
      <c r="J122" s="82"/>
    </row>
    <row r="123" spans="4:10">
      <c r="D123" s="82"/>
      <c r="E123" s="82"/>
      <c r="F123" s="82"/>
      <c r="G123" s="82"/>
      <c r="H123" s="82"/>
      <c r="I123" s="82"/>
      <c r="J123" s="82"/>
    </row>
    <row r="124" spans="4:10">
      <c r="D124" s="82"/>
      <c r="E124" s="82"/>
      <c r="F124" s="82"/>
      <c r="G124" s="82"/>
      <c r="H124" s="82"/>
      <c r="I124" s="82"/>
      <c r="J124" s="82"/>
    </row>
    <row r="125" spans="4:10">
      <c r="D125" s="82"/>
      <c r="E125" s="82"/>
      <c r="F125" s="82"/>
      <c r="G125" s="82"/>
      <c r="H125" s="82"/>
      <c r="I125" s="82"/>
      <c r="J125" s="82"/>
    </row>
    <row r="126" spans="4:10">
      <c r="D126" s="82"/>
      <c r="E126" s="82"/>
      <c r="F126" s="82"/>
      <c r="G126" s="82"/>
      <c r="H126" s="82"/>
      <c r="I126" s="82"/>
      <c r="J126" s="82"/>
    </row>
    <row r="127" spans="4:10">
      <c r="D127" s="82"/>
      <c r="E127" s="82"/>
      <c r="F127" s="82"/>
      <c r="G127" s="82"/>
      <c r="H127" s="82"/>
      <c r="I127" s="82"/>
      <c r="J127" s="82"/>
    </row>
    <row r="128" spans="4:10">
      <c r="D128" s="82"/>
      <c r="E128" s="82"/>
      <c r="F128" s="82"/>
      <c r="G128" s="82"/>
      <c r="H128" s="82"/>
      <c r="I128" s="82"/>
      <c r="J128" s="82"/>
    </row>
    <row r="129" spans="4:10">
      <c r="D129" s="82"/>
      <c r="E129" s="82"/>
      <c r="F129" s="82"/>
      <c r="G129" s="82"/>
      <c r="H129" s="82"/>
      <c r="I129" s="82"/>
      <c r="J129" s="82"/>
    </row>
    <row r="130" spans="4:10">
      <c r="D130" s="82"/>
      <c r="E130" s="82"/>
      <c r="F130" s="82"/>
      <c r="G130" s="82"/>
      <c r="H130" s="82"/>
      <c r="I130" s="82"/>
      <c r="J130" s="82"/>
    </row>
    <row r="131" spans="4:10">
      <c r="D131" s="82"/>
      <c r="E131" s="82"/>
      <c r="F131" s="82"/>
      <c r="G131" s="82"/>
      <c r="H131" s="82"/>
      <c r="I131" s="82"/>
      <c r="J131" s="82"/>
    </row>
    <row r="132" spans="4:10">
      <c r="D132" s="82"/>
      <c r="E132" s="82"/>
      <c r="F132" s="82"/>
      <c r="G132" s="82"/>
      <c r="H132" s="82"/>
      <c r="I132" s="82"/>
      <c r="J132" s="82"/>
    </row>
    <row r="133" spans="4:10">
      <c r="D133" s="82"/>
      <c r="E133" s="82"/>
      <c r="F133" s="82"/>
      <c r="G133" s="82"/>
      <c r="H133" s="82"/>
      <c r="I133" s="82"/>
      <c r="J133" s="82"/>
    </row>
    <row r="134" spans="4:10">
      <c r="D134" s="82"/>
      <c r="E134" s="82"/>
      <c r="F134" s="82"/>
      <c r="G134" s="82"/>
      <c r="H134" s="82"/>
      <c r="I134" s="82"/>
      <c r="J134" s="82"/>
    </row>
    <row r="135" spans="4:10">
      <c r="D135" s="82"/>
      <c r="E135" s="82"/>
      <c r="F135" s="82"/>
      <c r="G135" s="82"/>
      <c r="H135" s="82"/>
      <c r="I135" s="82"/>
      <c r="J135" s="82"/>
    </row>
    <row r="136" spans="4:10">
      <c r="D136" s="82"/>
      <c r="E136" s="82"/>
      <c r="F136" s="82"/>
      <c r="G136" s="82"/>
      <c r="H136" s="82"/>
      <c r="I136" s="82"/>
      <c r="J136" s="82"/>
    </row>
    <row r="137" spans="4:10">
      <c r="D137" s="82"/>
      <c r="E137" s="82"/>
      <c r="F137" s="82"/>
      <c r="G137" s="82"/>
      <c r="H137" s="82"/>
      <c r="I137" s="82"/>
      <c r="J137" s="82"/>
    </row>
    <row r="138" spans="4:10">
      <c r="D138" s="82"/>
      <c r="E138" s="82"/>
      <c r="F138" s="82"/>
      <c r="G138" s="82"/>
      <c r="H138" s="82"/>
      <c r="I138" s="82"/>
      <c r="J138" s="82"/>
    </row>
    <row r="139" spans="4:10">
      <c r="D139" s="82"/>
      <c r="E139" s="82"/>
      <c r="F139" s="82"/>
      <c r="G139" s="82"/>
      <c r="H139" s="82"/>
      <c r="I139" s="82"/>
      <c r="J139" s="82"/>
    </row>
    <row r="140" spans="4:10">
      <c r="D140" s="82"/>
      <c r="E140" s="82"/>
      <c r="F140" s="82"/>
      <c r="G140" s="82"/>
      <c r="H140" s="82"/>
      <c r="I140" s="82"/>
      <c r="J140" s="82"/>
    </row>
    <row r="141" spans="4:10">
      <c r="D141" s="82"/>
      <c r="E141" s="82"/>
      <c r="F141" s="82"/>
      <c r="G141" s="82"/>
      <c r="H141" s="82"/>
      <c r="I141" s="82"/>
      <c r="J141" s="82"/>
    </row>
    <row r="142" spans="4:10">
      <c r="D142" s="82"/>
      <c r="E142" s="82"/>
      <c r="F142" s="82"/>
      <c r="G142" s="82"/>
      <c r="H142" s="82"/>
      <c r="I142" s="82"/>
      <c r="J142" s="82"/>
    </row>
    <row r="143" spans="4:10">
      <c r="D143" s="82"/>
      <c r="E143" s="82"/>
      <c r="F143" s="82"/>
      <c r="G143" s="82"/>
      <c r="H143" s="82"/>
      <c r="I143" s="82"/>
      <c r="J143" s="82"/>
    </row>
    <row r="144" spans="4:10">
      <c r="D144" s="82"/>
      <c r="E144" s="82"/>
      <c r="F144" s="82"/>
      <c r="G144" s="82"/>
      <c r="H144" s="82"/>
      <c r="I144" s="82"/>
      <c r="J144" s="82"/>
    </row>
    <row r="145" spans="4:10">
      <c r="D145" s="82"/>
      <c r="E145" s="82"/>
      <c r="F145" s="82"/>
      <c r="G145" s="82"/>
      <c r="H145" s="82"/>
      <c r="I145" s="82"/>
      <c r="J145" s="82"/>
    </row>
    <row r="146" spans="4:10">
      <c r="D146" s="82"/>
      <c r="E146" s="82"/>
      <c r="F146" s="82"/>
      <c r="G146" s="82"/>
      <c r="H146" s="82"/>
      <c r="I146" s="82"/>
      <c r="J146" s="82"/>
    </row>
  </sheetData>
  <mergeCells count="12">
    <mergeCell ref="A59:C59"/>
    <mergeCell ref="A68:C68"/>
    <mergeCell ref="A69:C69"/>
    <mergeCell ref="A70:C70"/>
    <mergeCell ref="A1:J1"/>
    <mergeCell ref="A2:J2"/>
    <mergeCell ref="A4:A5"/>
    <mergeCell ref="B4:B5"/>
    <mergeCell ref="C4:C5"/>
    <mergeCell ref="D4:F4"/>
    <mergeCell ref="H4:I4"/>
    <mergeCell ref="J4:J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&amp;RLisa 2
Tartu Linnavalitsuse 16.04.2013. a
korralduse nr  juurde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34"/>
  <sheetViews>
    <sheetView topLeftCell="A19" workbookViewId="0">
      <selection activeCell="A4" sqref="A4:G4"/>
    </sheetView>
  </sheetViews>
  <sheetFormatPr defaultRowHeight="15"/>
  <cols>
    <col min="1" max="1" width="27.42578125" bestFit="1" customWidth="1"/>
    <col min="2" max="2" width="10.140625" bestFit="1" customWidth="1"/>
    <col min="3" max="3" width="10.28515625" bestFit="1" customWidth="1"/>
    <col min="4" max="4" width="10.5703125" bestFit="1" customWidth="1"/>
    <col min="5" max="5" width="10.28515625" bestFit="1" customWidth="1"/>
    <col min="6" max="6" width="11.5703125" bestFit="1" customWidth="1"/>
  </cols>
  <sheetData>
    <row r="3" spans="1:7">
      <c r="A3" s="266" t="s">
        <v>285</v>
      </c>
      <c r="B3" s="266"/>
      <c r="C3" s="266"/>
      <c r="D3" s="266"/>
      <c r="E3" s="266"/>
      <c r="F3" s="267"/>
      <c r="G3" s="267"/>
    </row>
    <row r="4" spans="1:7">
      <c r="A4" s="266" t="s">
        <v>231</v>
      </c>
      <c r="B4" s="266"/>
      <c r="C4" s="266"/>
      <c r="D4" s="266"/>
      <c r="E4" s="266"/>
      <c r="F4" s="266"/>
      <c r="G4" s="266"/>
    </row>
    <row r="6" spans="1:7" ht="97.5">
      <c r="A6" s="85"/>
      <c r="B6" s="86" t="s">
        <v>137</v>
      </c>
      <c r="C6" s="122" t="s">
        <v>138</v>
      </c>
      <c r="D6" s="122" t="s">
        <v>139</v>
      </c>
      <c r="E6" s="122" t="s">
        <v>140</v>
      </c>
      <c r="F6" s="122" t="s">
        <v>230</v>
      </c>
    </row>
    <row r="7" spans="1:7">
      <c r="A7" s="87"/>
      <c r="B7" s="87"/>
      <c r="C7" s="88">
        <v>5002</v>
      </c>
      <c r="D7" s="88">
        <v>506</v>
      </c>
      <c r="E7" s="88">
        <v>5511</v>
      </c>
      <c r="F7" s="89">
        <v>5524</v>
      </c>
    </row>
    <row r="8" spans="1:7">
      <c r="A8" s="138" t="s">
        <v>145</v>
      </c>
      <c r="B8" s="90">
        <f>SUM(C8:E8)</f>
        <v>12855</v>
      </c>
      <c r="C8" s="139">
        <v>9593</v>
      </c>
      <c r="D8" s="140">
        <v>3262</v>
      </c>
      <c r="E8" s="140"/>
      <c r="F8" s="4"/>
    </row>
    <row r="9" spans="1:7">
      <c r="A9" s="138" t="s">
        <v>146</v>
      </c>
      <c r="B9" s="90">
        <f>SUM(C9:E9)</f>
        <v>11867</v>
      </c>
      <c r="C9" s="139">
        <v>8856</v>
      </c>
      <c r="D9" s="139">
        <v>3011</v>
      </c>
      <c r="E9" s="139"/>
      <c r="F9" s="4"/>
    </row>
    <row r="10" spans="1:7">
      <c r="A10" s="138" t="s">
        <v>147</v>
      </c>
      <c r="B10" s="90">
        <f>SUM(C10:E10)</f>
        <v>20911</v>
      </c>
      <c r="C10" s="139">
        <v>15605</v>
      </c>
      <c r="D10" s="139">
        <v>5306</v>
      </c>
      <c r="E10" s="139"/>
      <c r="F10" s="4"/>
    </row>
    <row r="11" spans="1:7">
      <c r="A11" s="138" t="s">
        <v>142</v>
      </c>
      <c r="B11" s="90">
        <f>SUM(C11:E11)</f>
        <v>9533</v>
      </c>
      <c r="C11" s="139">
        <f>3607+3507</f>
        <v>7114</v>
      </c>
      <c r="D11" s="139">
        <f>1193+1226</f>
        <v>2419</v>
      </c>
      <c r="E11" s="139"/>
      <c r="F11" s="4"/>
    </row>
    <row r="12" spans="1:7">
      <c r="A12" s="138" t="s">
        <v>148</v>
      </c>
      <c r="B12" s="90">
        <f>SUM(C12:E12)</f>
        <v>16258</v>
      </c>
      <c r="C12" s="139">
        <v>12133</v>
      </c>
      <c r="D12" s="139">
        <v>4125</v>
      </c>
      <c r="E12" s="139"/>
      <c r="F12" s="4"/>
    </row>
    <row r="13" spans="1:7">
      <c r="A13" s="141" t="s">
        <v>149</v>
      </c>
      <c r="B13" s="90">
        <f t="shared" ref="B13:C13" si="0">SUM(B8:B12)</f>
        <v>71424</v>
      </c>
      <c r="C13" s="90">
        <f t="shared" si="0"/>
        <v>53301</v>
      </c>
      <c r="D13" s="90">
        <f t="shared" ref="D13" si="1">SUM(D8:D12)</f>
        <v>18123</v>
      </c>
      <c r="E13" s="90">
        <f t="shared" ref="E13:F13" si="2">SUM(E8:E12)</f>
        <v>0</v>
      </c>
      <c r="F13" s="90">
        <f t="shared" si="2"/>
        <v>0</v>
      </c>
    </row>
    <row r="14" spans="1:7">
      <c r="A14" s="138" t="s">
        <v>150</v>
      </c>
      <c r="B14" s="90">
        <f>SUM(C14:F14)</f>
        <v>19091</v>
      </c>
      <c r="C14" s="139">
        <v>14247</v>
      </c>
      <c r="D14" s="139">
        <v>4844</v>
      </c>
      <c r="E14" s="139"/>
      <c r="F14" s="4"/>
    </row>
    <row r="15" spans="1:7">
      <c r="A15" s="138" t="s">
        <v>151</v>
      </c>
      <c r="B15" s="90">
        <f t="shared" ref="B15:B27" si="3">SUM(C15:F15)</f>
        <v>17377</v>
      </c>
      <c r="C15" s="139">
        <v>12968</v>
      </c>
      <c r="D15" s="139">
        <v>4409</v>
      </c>
      <c r="E15" s="139"/>
      <c r="F15" s="4"/>
    </row>
    <row r="16" spans="1:7">
      <c r="A16" s="138" t="s">
        <v>152</v>
      </c>
      <c r="B16" s="90">
        <f t="shared" si="3"/>
        <v>14386</v>
      </c>
      <c r="C16" s="139">
        <v>9915</v>
      </c>
      <c r="D16" s="139">
        <v>3371</v>
      </c>
      <c r="E16" s="139"/>
      <c r="F16" s="4">
        <v>1100</v>
      </c>
    </row>
    <row r="17" spans="1:6">
      <c r="A17" s="138" t="s">
        <v>143</v>
      </c>
      <c r="B17" s="90">
        <f t="shared" si="3"/>
        <v>12843</v>
      </c>
      <c r="C17" s="139">
        <v>9584</v>
      </c>
      <c r="D17" s="139">
        <v>3259</v>
      </c>
      <c r="E17" s="139"/>
      <c r="F17" s="4"/>
    </row>
    <row r="18" spans="1:6">
      <c r="A18" s="138" t="s">
        <v>153</v>
      </c>
      <c r="B18" s="90">
        <f t="shared" si="3"/>
        <v>15310</v>
      </c>
      <c r="C18" s="139">
        <v>11425</v>
      </c>
      <c r="D18" s="139">
        <v>3885</v>
      </c>
      <c r="E18" s="139"/>
      <c r="F18" s="4"/>
    </row>
    <row r="19" spans="1:6">
      <c r="A19" s="138" t="s">
        <v>144</v>
      </c>
      <c r="B19" s="90">
        <f t="shared" si="3"/>
        <v>11255</v>
      </c>
      <c r="C19" s="139">
        <v>8399</v>
      </c>
      <c r="D19" s="139">
        <v>2856</v>
      </c>
      <c r="E19" s="139"/>
      <c r="F19" s="4"/>
    </row>
    <row r="20" spans="1:6">
      <c r="A20" s="138" t="s">
        <v>154</v>
      </c>
      <c r="B20" s="90">
        <f t="shared" si="3"/>
        <v>21243</v>
      </c>
      <c r="C20" s="139">
        <v>15853</v>
      </c>
      <c r="D20" s="139">
        <v>5390</v>
      </c>
      <c r="E20" s="139"/>
      <c r="F20" s="4"/>
    </row>
    <row r="21" spans="1:6">
      <c r="A21" s="138" t="s">
        <v>155</v>
      </c>
      <c r="B21" s="90">
        <f t="shared" si="3"/>
        <v>17171</v>
      </c>
      <c r="C21" s="139">
        <v>12814</v>
      </c>
      <c r="D21" s="139">
        <v>4357</v>
      </c>
      <c r="E21" s="139"/>
      <c r="F21" s="4"/>
    </row>
    <row r="22" spans="1:6">
      <c r="A22" s="138" t="s">
        <v>156</v>
      </c>
      <c r="B22" s="90">
        <f t="shared" si="3"/>
        <v>19383</v>
      </c>
      <c r="C22" s="139">
        <v>14465</v>
      </c>
      <c r="D22" s="139">
        <v>4918</v>
      </c>
      <c r="E22" s="139"/>
      <c r="F22" s="4"/>
    </row>
    <row r="23" spans="1:6">
      <c r="A23" s="138" t="s">
        <v>157</v>
      </c>
      <c r="B23" s="90">
        <f t="shared" si="3"/>
        <v>20517</v>
      </c>
      <c r="C23" s="139">
        <v>14080</v>
      </c>
      <c r="D23" s="139">
        <v>4787</v>
      </c>
      <c r="E23" s="139"/>
      <c r="F23" s="4">
        <v>1650</v>
      </c>
    </row>
    <row r="24" spans="1:6">
      <c r="A24" s="138" t="s">
        <v>158</v>
      </c>
      <c r="B24" s="90">
        <f t="shared" si="3"/>
        <v>18242</v>
      </c>
      <c r="C24" s="139">
        <v>12651</v>
      </c>
      <c r="D24" s="139">
        <v>4301</v>
      </c>
      <c r="E24" s="139">
        <v>1290</v>
      </c>
      <c r="F24" s="4"/>
    </row>
    <row r="25" spans="1:6">
      <c r="A25" s="138" t="s">
        <v>159</v>
      </c>
      <c r="B25" s="90">
        <f t="shared" si="3"/>
        <v>18140</v>
      </c>
      <c r="C25" s="139">
        <v>13537</v>
      </c>
      <c r="D25" s="139">
        <v>4603</v>
      </c>
      <c r="E25" s="139"/>
      <c r="F25" s="4"/>
    </row>
    <row r="26" spans="1:6">
      <c r="A26" s="138" t="s">
        <v>160</v>
      </c>
      <c r="B26" s="90">
        <f t="shared" si="3"/>
        <v>8757</v>
      </c>
      <c r="C26" s="139">
        <v>6535</v>
      </c>
      <c r="D26" s="139">
        <v>2222</v>
      </c>
      <c r="E26" s="139"/>
      <c r="F26" s="4"/>
    </row>
    <row r="27" spans="1:6">
      <c r="A27" s="138" t="s">
        <v>161</v>
      </c>
      <c r="B27" s="90">
        <f t="shared" si="3"/>
        <v>15915</v>
      </c>
      <c r="C27" s="139">
        <v>11877</v>
      </c>
      <c r="D27" s="139">
        <v>4038</v>
      </c>
      <c r="E27" s="139"/>
      <c r="F27" s="4"/>
    </row>
    <row r="28" spans="1:6">
      <c r="A28" s="141" t="s">
        <v>162</v>
      </c>
      <c r="B28" s="90">
        <f>SUM(C28:F28)</f>
        <v>229630</v>
      </c>
      <c r="C28" s="90">
        <f>SUM(C14:C27)</f>
        <v>168350</v>
      </c>
      <c r="D28" s="90">
        <f>SUM(D14:D27)</f>
        <v>57240</v>
      </c>
      <c r="E28" s="90">
        <f>SUM(E14:E27)</f>
        <v>1290</v>
      </c>
      <c r="F28" s="90">
        <f>SUM(F14:F27)</f>
        <v>2750</v>
      </c>
    </row>
    <row r="29" spans="1:6">
      <c r="A29" s="141" t="s">
        <v>137</v>
      </c>
      <c r="B29" s="90">
        <f>SUM(C29:F29)</f>
        <v>301054</v>
      </c>
      <c r="C29" s="90">
        <f>SUM(C28,C13)</f>
        <v>221651</v>
      </c>
      <c r="D29" s="90">
        <f t="shared" ref="D29:F29" si="4">SUM(D28,D13)</f>
        <v>75363</v>
      </c>
      <c r="E29" s="90">
        <f t="shared" si="4"/>
        <v>1290</v>
      </c>
      <c r="F29" s="90">
        <f t="shared" si="4"/>
        <v>2750</v>
      </c>
    </row>
    <row r="31" spans="1:6">
      <c r="A31" s="84" t="s">
        <v>131</v>
      </c>
    </row>
    <row r="32" spans="1:6">
      <c r="A32" s="84"/>
    </row>
    <row r="33" spans="1:1">
      <c r="A33" s="43" t="s">
        <v>132</v>
      </c>
    </row>
    <row r="34" spans="1:1">
      <c r="A34" s="43" t="s">
        <v>133</v>
      </c>
    </row>
  </sheetData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3
Tartu Linnavalitsuse 16.04.2013. a
korralduse nr 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topLeftCell="A19" workbookViewId="0">
      <selection activeCell="B7" sqref="B7:B36"/>
    </sheetView>
  </sheetViews>
  <sheetFormatPr defaultRowHeight="15"/>
  <cols>
    <col min="1" max="1" width="26.5703125" customWidth="1"/>
    <col min="2" max="2" width="10.7109375" bestFit="1" customWidth="1"/>
    <col min="3" max="4" width="10.28515625" customWidth="1"/>
    <col min="5" max="5" width="7.140625" bestFit="1" customWidth="1"/>
    <col min="6" max="6" width="10.28515625" customWidth="1"/>
    <col min="245" max="245" width="26.5703125" customWidth="1"/>
    <col min="246" max="246" width="13.42578125" customWidth="1"/>
    <col min="247" max="247" width="12.28515625" customWidth="1"/>
    <col min="248" max="249" width="12.85546875" customWidth="1"/>
    <col min="250" max="250" width="10.5703125" customWidth="1"/>
    <col min="251" max="252" width="10.42578125" customWidth="1"/>
    <col min="253" max="253" width="12.42578125" customWidth="1"/>
    <col min="254" max="254" width="10" customWidth="1"/>
    <col min="255" max="255" width="10.28515625" customWidth="1"/>
    <col min="256" max="256" width="11.28515625" customWidth="1"/>
    <col min="257" max="257" width="10.7109375" customWidth="1"/>
    <col min="258" max="258" width="11" customWidth="1"/>
    <col min="259" max="259" width="11.85546875" customWidth="1"/>
    <col min="260" max="260" width="12.85546875" customWidth="1"/>
    <col min="261" max="261" width="11" customWidth="1"/>
    <col min="262" max="262" width="11.85546875" customWidth="1"/>
    <col min="501" max="501" width="26.5703125" customWidth="1"/>
    <col min="502" max="502" width="13.42578125" customWidth="1"/>
    <col min="503" max="503" width="12.28515625" customWidth="1"/>
    <col min="504" max="505" width="12.85546875" customWidth="1"/>
    <col min="506" max="506" width="10.5703125" customWidth="1"/>
    <col min="507" max="508" width="10.42578125" customWidth="1"/>
    <col min="509" max="509" width="12.42578125" customWidth="1"/>
    <col min="510" max="510" width="10" customWidth="1"/>
    <col min="511" max="511" width="10.28515625" customWidth="1"/>
    <col min="512" max="512" width="11.28515625" customWidth="1"/>
    <col min="513" max="513" width="10.7109375" customWidth="1"/>
    <col min="514" max="514" width="11" customWidth="1"/>
    <col min="515" max="515" width="11.85546875" customWidth="1"/>
    <col min="516" max="516" width="12.85546875" customWidth="1"/>
    <col min="517" max="517" width="11" customWidth="1"/>
    <col min="518" max="518" width="11.85546875" customWidth="1"/>
    <col min="757" max="757" width="26.5703125" customWidth="1"/>
    <col min="758" max="758" width="13.42578125" customWidth="1"/>
    <col min="759" max="759" width="12.28515625" customWidth="1"/>
    <col min="760" max="761" width="12.85546875" customWidth="1"/>
    <col min="762" max="762" width="10.5703125" customWidth="1"/>
    <col min="763" max="764" width="10.42578125" customWidth="1"/>
    <col min="765" max="765" width="12.42578125" customWidth="1"/>
    <col min="766" max="766" width="10" customWidth="1"/>
    <col min="767" max="767" width="10.28515625" customWidth="1"/>
    <col min="768" max="768" width="11.28515625" customWidth="1"/>
    <col min="769" max="769" width="10.7109375" customWidth="1"/>
    <col min="770" max="770" width="11" customWidth="1"/>
    <col min="771" max="771" width="11.85546875" customWidth="1"/>
    <col min="772" max="772" width="12.85546875" customWidth="1"/>
    <col min="773" max="773" width="11" customWidth="1"/>
    <col min="774" max="774" width="11.85546875" customWidth="1"/>
    <col min="1013" max="1013" width="26.5703125" customWidth="1"/>
    <col min="1014" max="1014" width="13.42578125" customWidth="1"/>
    <col min="1015" max="1015" width="12.28515625" customWidth="1"/>
    <col min="1016" max="1017" width="12.85546875" customWidth="1"/>
    <col min="1018" max="1018" width="10.5703125" customWidth="1"/>
    <col min="1019" max="1020" width="10.42578125" customWidth="1"/>
    <col min="1021" max="1021" width="12.42578125" customWidth="1"/>
    <col min="1022" max="1022" width="10" customWidth="1"/>
    <col min="1023" max="1023" width="10.28515625" customWidth="1"/>
    <col min="1024" max="1024" width="11.28515625" customWidth="1"/>
    <col min="1025" max="1025" width="10.7109375" customWidth="1"/>
    <col min="1026" max="1026" width="11" customWidth="1"/>
    <col min="1027" max="1027" width="11.85546875" customWidth="1"/>
    <col min="1028" max="1028" width="12.85546875" customWidth="1"/>
    <col min="1029" max="1029" width="11" customWidth="1"/>
    <col min="1030" max="1030" width="11.85546875" customWidth="1"/>
    <col min="1269" max="1269" width="26.5703125" customWidth="1"/>
    <col min="1270" max="1270" width="13.42578125" customWidth="1"/>
    <col min="1271" max="1271" width="12.28515625" customWidth="1"/>
    <col min="1272" max="1273" width="12.85546875" customWidth="1"/>
    <col min="1274" max="1274" width="10.5703125" customWidth="1"/>
    <col min="1275" max="1276" width="10.42578125" customWidth="1"/>
    <col min="1277" max="1277" width="12.42578125" customWidth="1"/>
    <col min="1278" max="1278" width="10" customWidth="1"/>
    <col min="1279" max="1279" width="10.28515625" customWidth="1"/>
    <col min="1280" max="1280" width="11.28515625" customWidth="1"/>
    <col min="1281" max="1281" width="10.7109375" customWidth="1"/>
    <col min="1282" max="1282" width="11" customWidth="1"/>
    <col min="1283" max="1283" width="11.85546875" customWidth="1"/>
    <col min="1284" max="1284" width="12.85546875" customWidth="1"/>
    <col min="1285" max="1285" width="11" customWidth="1"/>
    <col min="1286" max="1286" width="11.85546875" customWidth="1"/>
    <col min="1525" max="1525" width="26.5703125" customWidth="1"/>
    <col min="1526" max="1526" width="13.42578125" customWidth="1"/>
    <col min="1527" max="1527" width="12.28515625" customWidth="1"/>
    <col min="1528" max="1529" width="12.85546875" customWidth="1"/>
    <col min="1530" max="1530" width="10.5703125" customWidth="1"/>
    <col min="1531" max="1532" width="10.42578125" customWidth="1"/>
    <col min="1533" max="1533" width="12.42578125" customWidth="1"/>
    <col min="1534" max="1534" width="10" customWidth="1"/>
    <col min="1535" max="1535" width="10.28515625" customWidth="1"/>
    <col min="1536" max="1536" width="11.28515625" customWidth="1"/>
    <col min="1537" max="1537" width="10.7109375" customWidth="1"/>
    <col min="1538" max="1538" width="11" customWidth="1"/>
    <col min="1539" max="1539" width="11.85546875" customWidth="1"/>
    <col min="1540" max="1540" width="12.85546875" customWidth="1"/>
    <col min="1541" max="1541" width="11" customWidth="1"/>
    <col min="1542" max="1542" width="11.85546875" customWidth="1"/>
    <col min="1781" max="1781" width="26.5703125" customWidth="1"/>
    <col min="1782" max="1782" width="13.42578125" customWidth="1"/>
    <col min="1783" max="1783" width="12.28515625" customWidth="1"/>
    <col min="1784" max="1785" width="12.85546875" customWidth="1"/>
    <col min="1786" max="1786" width="10.5703125" customWidth="1"/>
    <col min="1787" max="1788" width="10.42578125" customWidth="1"/>
    <col min="1789" max="1789" width="12.42578125" customWidth="1"/>
    <col min="1790" max="1790" width="10" customWidth="1"/>
    <col min="1791" max="1791" width="10.28515625" customWidth="1"/>
    <col min="1792" max="1792" width="11.28515625" customWidth="1"/>
    <col min="1793" max="1793" width="10.7109375" customWidth="1"/>
    <col min="1794" max="1794" width="11" customWidth="1"/>
    <col min="1795" max="1795" width="11.85546875" customWidth="1"/>
    <col min="1796" max="1796" width="12.85546875" customWidth="1"/>
    <col min="1797" max="1797" width="11" customWidth="1"/>
    <col min="1798" max="1798" width="11.85546875" customWidth="1"/>
    <col min="2037" max="2037" width="26.5703125" customWidth="1"/>
    <col min="2038" max="2038" width="13.42578125" customWidth="1"/>
    <col min="2039" max="2039" width="12.28515625" customWidth="1"/>
    <col min="2040" max="2041" width="12.85546875" customWidth="1"/>
    <col min="2042" max="2042" width="10.5703125" customWidth="1"/>
    <col min="2043" max="2044" width="10.42578125" customWidth="1"/>
    <col min="2045" max="2045" width="12.42578125" customWidth="1"/>
    <col min="2046" max="2046" width="10" customWidth="1"/>
    <col min="2047" max="2047" width="10.28515625" customWidth="1"/>
    <col min="2048" max="2048" width="11.28515625" customWidth="1"/>
    <col min="2049" max="2049" width="10.7109375" customWidth="1"/>
    <col min="2050" max="2050" width="11" customWidth="1"/>
    <col min="2051" max="2051" width="11.85546875" customWidth="1"/>
    <col min="2052" max="2052" width="12.85546875" customWidth="1"/>
    <col min="2053" max="2053" width="11" customWidth="1"/>
    <col min="2054" max="2054" width="11.85546875" customWidth="1"/>
    <col min="2293" max="2293" width="26.5703125" customWidth="1"/>
    <col min="2294" max="2294" width="13.42578125" customWidth="1"/>
    <col min="2295" max="2295" width="12.28515625" customWidth="1"/>
    <col min="2296" max="2297" width="12.85546875" customWidth="1"/>
    <col min="2298" max="2298" width="10.5703125" customWidth="1"/>
    <col min="2299" max="2300" width="10.42578125" customWidth="1"/>
    <col min="2301" max="2301" width="12.42578125" customWidth="1"/>
    <col min="2302" max="2302" width="10" customWidth="1"/>
    <col min="2303" max="2303" width="10.28515625" customWidth="1"/>
    <col min="2304" max="2304" width="11.28515625" customWidth="1"/>
    <col min="2305" max="2305" width="10.7109375" customWidth="1"/>
    <col min="2306" max="2306" width="11" customWidth="1"/>
    <col min="2307" max="2307" width="11.85546875" customWidth="1"/>
    <col min="2308" max="2308" width="12.85546875" customWidth="1"/>
    <col min="2309" max="2309" width="11" customWidth="1"/>
    <col min="2310" max="2310" width="11.85546875" customWidth="1"/>
    <col min="2549" max="2549" width="26.5703125" customWidth="1"/>
    <col min="2550" max="2550" width="13.42578125" customWidth="1"/>
    <col min="2551" max="2551" width="12.28515625" customWidth="1"/>
    <col min="2552" max="2553" width="12.85546875" customWidth="1"/>
    <col min="2554" max="2554" width="10.5703125" customWidth="1"/>
    <col min="2555" max="2556" width="10.42578125" customWidth="1"/>
    <col min="2557" max="2557" width="12.42578125" customWidth="1"/>
    <col min="2558" max="2558" width="10" customWidth="1"/>
    <col min="2559" max="2559" width="10.28515625" customWidth="1"/>
    <col min="2560" max="2560" width="11.28515625" customWidth="1"/>
    <col min="2561" max="2561" width="10.7109375" customWidth="1"/>
    <col min="2562" max="2562" width="11" customWidth="1"/>
    <col min="2563" max="2563" width="11.85546875" customWidth="1"/>
    <col min="2564" max="2564" width="12.85546875" customWidth="1"/>
    <col min="2565" max="2565" width="11" customWidth="1"/>
    <col min="2566" max="2566" width="11.85546875" customWidth="1"/>
    <col min="2805" max="2805" width="26.5703125" customWidth="1"/>
    <col min="2806" max="2806" width="13.42578125" customWidth="1"/>
    <col min="2807" max="2807" width="12.28515625" customWidth="1"/>
    <col min="2808" max="2809" width="12.85546875" customWidth="1"/>
    <col min="2810" max="2810" width="10.5703125" customWidth="1"/>
    <col min="2811" max="2812" width="10.42578125" customWidth="1"/>
    <col min="2813" max="2813" width="12.42578125" customWidth="1"/>
    <col min="2814" max="2814" width="10" customWidth="1"/>
    <col min="2815" max="2815" width="10.28515625" customWidth="1"/>
    <col min="2816" max="2816" width="11.28515625" customWidth="1"/>
    <col min="2817" max="2817" width="10.7109375" customWidth="1"/>
    <col min="2818" max="2818" width="11" customWidth="1"/>
    <col min="2819" max="2819" width="11.85546875" customWidth="1"/>
    <col min="2820" max="2820" width="12.85546875" customWidth="1"/>
    <col min="2821" max="2821" width="11" customWidth="1"/>
    <col min="2822" max="2822" width="11.85546875" customWidth="1"/>
    <col min="3061" max="3061" width="26.5703125" customWidth="1"/>
    <col min="3062" max="3062" width="13.42578125" customWidth="1"/>
    <col min="3063" max="3063" width="12.28515625" customWidth="1"/>
    <col min="3064" max="3065" width="12.85546875" customWidth="1"/>
    <col min="3066" max="3066" width="10.5703125" customWidth="1"/>
    <col min="3067" max="3068" width="10.42578125" customWidth="1"/>
    <col min="3069" max="3069" width="12.42578125" customWidth="1"/>
    <col min="3070" max="3070" width="10" customWidth="1"/>
    <col min="3071" max="3071" width="10.28515625" customWidth="1"/>
    <col min="3072" max="3072" width="11.28515625" customWidth="1"/>
    <col min="3073" max="3073" width="10.7109375" customWidth="1"/>
    <col min="3074" max="3074" width="11" customWidth="1"/>
    <col min="3075" max="3075" width="11.85546875" customWidth="1"/>
    <col min="3076" max="3076" width="12.85546875" customWidth="1"/>
    <col min="3077" max="3077" width="11" customWidth="1"/>
    <col min="3078" max="3078" width="11.85546875" customWidth="1"/>
    <col min="3317" max="3317" width="26.5703125" customWidth="1"/>
    <col min="3318" max="3318" width="13.42578125" customWidth="1"/>
    <col min="3319" max="3319" width="12.28515625" customWidth="1"/>
    <col min="3320" max="3321" width="12.85546875" customWidth="1"/>
    <col min="3322" max="3322" width="10.5703125" customWidth="1"/>
    <col min="3323" max="3324" width="10.42578125" customWidth="1"/>
    <col min="3325" max="3325" width="12.42578125" customWidth="1"/>
    <col min="3326" max="3326" width="10" customWidth="1"/>
    <col min="3327" max="3327" width="10.28515625" customWidth="1"/>
    <col min="3328" max="3328" width="11.28515625" customWidth="1"/>
    <col min="3329" max="3329" width="10.7109375" customWidth="1"/>
    <col min="3330" max="3330" width="11" customWidth="1"/>
    <col min="3331" max="3331" width="11.85546875" customWidth="1"/>
    <col min="3332" max="3332" width="12.85546875" customWidth="1"/>
    <col min="3333" max="3333" width="11" customWidth="1"/>
    <col min="3334" max="3334" width="11.85546875" customWidth="1"/>
    <col min="3573" max="3573" width="26.5703125" customWidth="1"/>
    <col min="3574" max="3574" width="13.42578125" customWidth="1"/>
    <col min="3575" max="3575" width="12.28515625" customWidth="1"/>
    <col min="3576" max="3577" width="12.85546875" customWidth="1"/>
    <col min="3578" max="3578" width="10.5703125" customWidth="1"/>
    <col min="3579" max="3580" width="10.42578125" customWidth="1"/>
    <col min="3581" max="3581" width="12.42578125" customWidth="1"/>
    <col min="3582" max="3582" width="10" customWidth="1"/>
    <col min="3583" max="3583" width="10.28515625" customWidth="1"/>
    <col min="3584" max="3584" width="11.28515625" customWidth="1"/>
    <col min="3585" max="3585" width="10.7109375" customWidth="1"/>
    <col min="3586" max="3586" width="11" customWidth="1"/>
    <col min="3587" max="3587" width="11.85546875" customWidth="1"/>
    <col min="3588" max="3588" width="12.85546875" customWidth="1"/>
    <col min="3589" max="3589" width="11" customWidth="1"/>
    <col min="3590" max="3590" width="11.85546875" customWidth="1"/>
    <col min="3829" max="3829" width="26.5703125" customWidth="1"/>
    <col min="3830" max="3830" width="13.42578125" customWidth="1"/>
    <col min="3831" max="3831" width="12.28515625" customWidth="1"/>
    <col min="3832" max="3833" width="12.85546875" customWidth="1"/>
    <col min="3834" max="3834" width="10.5703125" customWidth="1"/>
    <col min="3835" max="3836" width="10.42578125" customWidth="1"/>
    <col min="3837" max="3837" width="12.42578125" customWidth="1"/>
    <col min="3838" max="3838" width="10" customWidth="1"/>
    <col min="3839" max="3839" width="10.28515625" customWidth="1"/>
    <col min="3840" max="3840" width="11.28515625" customWidth="1"/>
    <col min="3841" max="3841" width="10.7109375" customWidth="1"/>
    <col min="3842" max="3842" width="11" customWidth="1"/>
    <col min="3843" max="3843" width="11.85546875" customWidth="1"/>
    <col min="3844" max="3844" width="12.85546875" customWidth="1"/>
    <col min="3845" max="3845" width="11" customWidth="1"/>
    <col min="3846" max="3846" width="11.85546875" customWidth="1"/>
    <col min="4085" max="4085" width="26.5703125" customWidth="1"/>
    <col min="4086" max="4086" width="13.42578125" customWidth="1"/>
    <col min="4087" max="4087" width="12.28515625" customWidth="1"/>
    <col min="4088" max="4089" width="12.85546875" customWidth="1"/>
    <col min="4090" max="4090" width="10.5703125" customWidth="1"/>
    <col min="4091" max="4092" width="10.42578125" customWidth="1"/>
    <col min="4093" max="4093" width="12.42578125" customWidth="1"/>
    <col min="4094" max="4094" width="10" customWidth="1"/>
    <col min="4095" max="4095" width="10.28515625" customWidth="1"/>
    <col min="4096" max="4096" width="11.28515625" customWidth="1"/>
    <col min="4097" max="4097" width="10.7109375" customWidth="1"/>
    <col min="4098" max="4098" width="11" customWidth="1"/>
    <col min="4099" max="4099" width="11.85546875" customWidth="1"/>
    <col min="4100" max="4100" width="12.85546875" customWidth="1"/>
    <col min="4101" max="4101" width="11" customWidth="1"/>
    <col min="4102" max="4102" width="11.85546875" customWidth="1"/>
    <col min="4341" max="4341" width="26.5703125" customWidth="1"/>
    <col min="4342" max="4342" width="13.42578125" customWidth="1"/>
    <col min="4343" max="4343" width="12.28515625" customWidth="1"/>
    <col min="4344" max="4345" width="12.85546875" customWidth="1"/>
    <col min="4346" max="4346" width="10.5703125" customWidth="1"/>
    <col min="4347" max="4348" width="10.42578125" customWidth="1"/>
    <col min="4349" max="4349" width="12.42578125" customWidth="1"/>
    <col min="4350" max="4350" width="10" customWidth="1"/>
    <col min="4351" max="4351" width="10.28515625" customWidth="1"/>
    <col min="4352" max="4352" width="11.28515625" customWidth="1"/>
    <col min="4353" max="4353" width="10.7109375" customWidth="1"/>
    <col min="4354" max="4354" width="11" customWidth="1"/>
    <col min="4355" max="4355" width="11.85546875" customWidth="1"/>
    <col min="4356" max="4356" width="12.85546875" customWidth="1"/>
    <col min="4357" max="4357" width="11" customWidth="1"/>
    <col min="4358" max="4358" width="11.85546875" customWidth="1"/>
    <col min="4597" max="4597" width="26.5703125" customWidth="1"/>
    <col min="4598" max="4598" width="13.42578125" customWidth="1"/>
    <col min="4599" max="4599" width="12.28515625" customWidth="1"/>
    <col min="4600" max="4601" width="12.85546875" customWidth="1"/>
    <col min="4602" max="4602" width="10.5703125" customWidth="1"/>
    <col min="4603" max="4604" width="10.42578125" customWidth="1"/>
    <col min="4605" max="4605" width="12.42578125" customWidth="1"/>
    <col min="4606" max="4606" width="10" customWidth="1"/>
    <col min="4607" max="4607" width="10.28515625" customWidth="1"/>
    <col min="4608" max="4608" width="11.28515625" customWidth="1"/>
    <col min="4609" max="4609" width="10.7109375" customWidth="1"/>
    <col min="4610" max="4610" width="11" customWidth="1"/>
    <col min="4611" max="4611" width="11.85546875" customWidth="1"/>
    <col min="4612" max="4612" width="12.85546875" customWidth="1"/>
    <col min="4613" max="4613" width="11" customWidth="1"/>
    <col min="4614" max="4614" width="11.85546875" customWidth="1"/>
    <col min="4853" max="4853" width="26.5703125" customWidth="1"/>
    <col min="4854" max="4854" width="13.42578125" customWidth="1"/>
    <col min="4855" max="4855" width="12.28515625" customWidth="1"/>
    <col min="4856" max="4857" width="12.85546875" customWidth="1"/>
    <col min="4858" max="4858" width="10.5703125" customWidth="1"/>
    <col min="4859" max="4860" width="10.42578125" customWidth="1"/>
    <col min="4861" max="4861" width="12.42578125" customWidth="1"/>
    <col min="4862" max="4862" width="10" customWidth="1"/>
    <col min="4863" max="4863" width="10.28515625" customWidth="1"/>
    <col min="4864" max="4864" width="11.28515625" customWidth="1"/>
    <col min="4865" max="4865" width="10.7109375" customWidth="1"/>
    <col min="4866" max="4866" width="11" customWidth="1"/>
    <col min="4867" max="4867" width="11.85546875" customWidth="1"/>
    <col min="4868" max="4868" width="12.85546875" customWidth="1"/>
    <col min="4869" max="4869" width="11" customWidth="1"/>
    <col min="4870" max="4870" width="11.85546875" customWidth="1"/>
    <col min="5109" max="5109" width="26.5703125" customWidth="1"/>
    <col min="5110" max="5110" width="13.42578125" customWidth="1"/>
    <col min="5111" max="5111" width="12.28515625" customWidth="1"/>
    <col min="5112" max="5113" width="12.85546875" customWidth="1"/>
    <col min="5114" max="5114" width="10.5703125" customWidth="1"/>
    <col min="5115" max="5116" width="10.42578125" customWidth="1"/>
    <col min="5117" max="5117" width="12.42578125" customWidth="1"/>
    <col min="5118" max="5118" width="10" customWidth="1"/>
    <col min="5119" max="5119" width="10.28515625" customWidth="1"/>
    <col min="5120" max="5120" width="11.28515625" customWidth="1"/>
    <col min="5121" max="5121" width="10.7109375" customWidth="1"/>
    <col min="5122" max="5122" width="11" customWidth="1"/>
    <col min="5123" max="5123" width="11.85546875" customWidth="1"/>
    <col min="5124" max="5124" width="12.85546875" customWidth="1"/>
    <col min="5125" max="5125" width="11" customWidth="1"/>
    <col min="5126" max="5126" width="11.85546875" customWidth="1"/>
    <col min="5365" max="5365" width="26.5703125" customWidth="1"/>
    <col min="5366" max="5366" width="13.42578125" customWidth="1"/>
    <col min="5367" max="5367" width="12.28515625" customWidth="1"/>
    <col min="5368" max="5369" width="12.85546875" customWidth="1"/>
    <col min="5370" max="5370" width="10.5703125" customWidth="1"/>
    <col min="5371" max="5372" width="10.42578125" customWidth="1"/>
    <col min="5373" max="5373" width="12.42578125" customWidth="1"/>
    <col min="5374" max="5374" width="10" customWidth="1"/>
    <col min="5375" max="5375" width="10.28515625" customWidth="1"/>
    <col min="5376" max="5376" width="11.28515625" customWidth="1"/>
    <col min="5377" max="5377" width="10.7109375" customWidth="1"/>
    <col min="5378" max="5378" width="11" customWidth="1"/>
    <col min="5379" max="5379" width="11.85546875" customWidth="1"/>
    <col min="5380" max="5380" width="12.85546875" customWidth="1"/>
    <col min="5381" max="5381" width="11" customWidth="1"/>
    <col min="5382" max="5382" width="11.85546875" customWidth="1"/>
    <col min="5621" max="5621" width="26.5703125" customWidth="1"/>
    <col min="5622" max="5622" width="13.42578125" customWidth="1"/>
    <col min="5623" max="5623" width="12.28515625" customWidth="1"/>
    <col min="5624" max="5625" width="12.85546875" customWidth="1"/>
    <col min="5626" max="5626" width="10.5703125" customWidth="1"/>
    <col min="5627" max="5628" width="10.42578125" customWidth="1"/>
    <col min="5629" max="5629" width="12.42578125" customWidth="1"/>
    <col min="5630" max="5630" width="10" customWidth="1"/>
    <col min="5631" max="5631" width="10.28515625" customWidth="1"/>
    <col min="5632" max="5632" width="11.28515625" customWidth="1"/>
    <col min="5633" max="5633" width="10.7109375" customWidth="1"/>
    <col min="5634" max="5634" width="11" customWidth="1"/>
    <col min="5635" max="5635" width="11.85546875" customWidth="1"/>
    <col min="5636" max="5636" width="12.85546875" customWidth="1"/>
    <col min="5637" max="5637" width="11" customWidth="1"/>
    <col min="5638" max="5638" width="11.85546875" customWidth="1"/>
    <col min="5877" max="5877" width="26.5703125" customWidth="1"/>
    <col min="5878" max="5878" width="13.42578125" customWidth="1"/>
    <col min="5879" max="5879" width="12.28515625" customWidth="1"/>
    <col min="5880" max="5881" width="12.85546875" customWidth="1"/>
    <col min="5882" max="5882" width="10.5703125" customWidth="1"/>
    <col min="5883" max="5884" width="10.42578125" customWidth="1"/>
    <col min="5885" max="5885" width="12.42578125" customWidth="1"/>
    <col min="5886" max="5886" width="10" customWidth="1"/>
    <col min="5887" max="5887" width="10.28515625" customWidth="1"/>
    <col min="5888" max="5888" width="11.28515625" customWidth="1"/>
    <col min="5889" max="5889" width="10.7109375" customWidth="1"/>
    <col min="5890" max="5890" width="11" customWidth="1"/>
    <col min="5891" max="5891" width="11.85546875" customWidth="1"/>
    <col min="5892" max="5892" width="12.85546875" customWidth="1"/>
    <col min="5893" max="5893" width="11" customWidth="1"/>
    <col min="5894" max="5894" width="11.85546875" customWidth="1"/>
    <col min="6133" max="6133" width="26.5703125" customWidth="1"/>
    <col min="6134" max="6134" width="13.42578125" customWidth="1"/>
    <col min="6135" max="6135" width="12.28515625" customWidth="1"/>
    <col min="6136" max="6137" width="12.85546875" customWidth="1"/>
    <col min="6138" max="6138" width="10.5703125" customWidth="1"/>
    <col min="6139" max="6140" width="10.42578125" customWidth="1"/>
    <col min="6141" max="6141" width="12.42578125" customWidth="1"/>
    <col min="6142" max="6142" width="10" customWidth="1"/>
    <col min="6143" max="6143" width="10.28515625" customWidth="1"/>
    <col min="6144" max="6144" width="11.28515625" customWidth="1"/>
    <col min="6145" max="6145" width="10.7109375" customWidth="1"/>
    <col min="6146" max="6146" width="11" customWidth="1"/>
    <col min="6147" max="6147" width="11.85546875" customWidth="1"/>
    <col min="6148" max="6148" width="12.85546875" customWidth="1"/>
    <col min="6149" max="6149" width="11" customWidth="1"/>
    <col min="6150" max="6150" width="11.85546875" customWidth="1"/>
    <col min="6389" max="6389" width="26.5703125" customWidth="1"/>
    <col min="6390" max="6390" width="13.42578125" customWidth="1"/>
    <col min="6391" max="6391" width="12.28515625" customWidth="1"/>
    <col min="6392" max="6393" width="12.85546875" customWidth="1"/>
    <col min="6394" max="6394" width="10.5703125" customWidth="1"/>
    <col min="6395" max="6396" width="10.42578125" customWidth="1"/>
    <col min="6397" max="6397" width="12.42578125" customWidth="1"/>
    <col min="6398" max="6398" width="10" customWidth="1"/>
    <col min="6399" max="6399" width="10.28515625" customWidth="1"/>
    <col min="6400" max="6400" width="11.28515625" customWidth="1"/>
    <col min="6401" max="6401" width="10.7109375" customWidth="1"/>
    <col min="6402" max="6402" width="11" customWidth="1"/>
    <col min="6403" max="6403" width="11.85546875" customWidth="1"/>
    <col min="6404" max="6404" width="12.85546875" customWidth="1"/>
    <col min="6405" max="6405" width="11" customWidth="1"/>
    <col min="6406" max="6406" width="11.85546875" customWidth="1"/>
    <col min="6645" max="6645" width="26.5703125" customWidth="1"/>
    <col min="6646" max="6646" width="13.42578125" customWidth="1"/>
    <col min="6647" max="6647" width="12.28515625" customWidth="1"/>
    <col min="6648" max="6649" width="12.85546875" customWidth="1"/>
    <col min="6650" max="6650" width="10.5703125" customWidth="1"/>
    <col min="6651" max="6652" width="10.42578125" customWidth="1"/>
    <col min="6653" max="6653" width="12.42578125" customWidth="1"/>
    <col min="6654" max="6654" width="10" customWidth="1"/>
    <col min="6655" max="6655" width="10.28515625" customWidth="1"/>
    <col min="6656" max="6656" width="11.28515625" customWidth="1"/>
    <col min="6657" max="6657" width="10.7109375" customWidth="1"/>
    <col min="6658" max="6658" width="11" customWidth="1"/>
    <col min="6659" max="6659" width="11.85546875" customWidth="1"/>
    <col min="6660" max="6660" width="12.85546875" customWidth="1"/>
    <col min="6661" max="6661" width="11" customWidth="1"/>
    <col min="6662" max="6662" width="11.85546875" customWidth="1"/>
    <col min="6901" max="6901" width="26.5703125" customWidth="1"/>
    <col min="6902" max="6902" width="13.42578125" customWidth="1"/>
    <col min="6903" max="6903" width="12.28515625" customWidth="1"/>
    <col min="6904" max="6905" width="12.85546875" customWidth="1"/>
    <col min="6906" max="6906" width="10.5703125" customWidth="1"/>
    <col min="6907" max="6908" width="10.42578125" customWidth="1"/>
    <col min="6909" max="6909" width="12.42578125" customWidth="1"/>
    <col min="6910" max="6910" width="10" customWidth="1"/>
    <col min="6911" max="6911" width="10.28515625" customWidth="1"/>
    <col min="6912" max="6912" width="11.28515625" customWidth="1"/>
    <col min="6913" max="6913" width="10.7109375" customWidth="1"/>
    <col min="6914" max="6914" width="11" customWidth="1"/>
    <col min="6915" max="6915" width="11.85546875" customWidth="1"/>
    <col min="6916" max="6916" width="12.85546875" customWidth="1"/>
    <col min="6917" max="6917" width="11" customWidth="1"/>
    <col min="6918" max="6918" width="11.85546875" customWidth="1"/>
    <col min="7157" max="7157" width="26.5703125" customWidth="1"/>
    <col min="7158" max="7158" width="13.42578125" customWidth="1"/>
    <col min="7159" max="7159" width="12.28515625" customWidth="1"/>
    <col min="7160" max="7161" width="12.85546875" customWidth="1"/>
    <col min="7162" max="7162" width="10.5703125" customWidth="1"/>
    <col min="7163" max="7164" width="10.42578125" customWidth="1"/>
    <col min="7165" max="7165" width="12.42578125" customWidth="1"/>
    <col min="7166" max="7166" width="10" customWidth="1"/>
    <col min="7167" max="7167" width="10.28515625" customWidth="1"/>
    <col min="7168" max="7168" width="11.28515625" customWidth="1"/>
    <col min="7169" max="7169" width="10.7109375" customWidth="1"/>
    <col min="7170" max="7170" width="11" customWidth="1"/>
    <col min="7171" max="7171" width="11.85546875" customWidth="1"/>
    <col min="7172" max="7172" width="12.85546875" customWidth="1"/>
    <col min="7173" max="7173" width="11" customWidth="1"/>
    <col min="7174" max="7174" width="11.85546875" customWidth="1"/>
    <col min="7413" max="7413" width="26.5703125" customWidth="1"/>
    <col min="7414" max="7414" width="13.42578125" customWidth="1"/>
    <col min="7415" max="7415" width="12.28515625" customWidth="1"/>
    <col min="7416" max="7417" width="12.85546875" customWidth="1"/>
    <col min="7418" max="7418" width="10.5703125" customWidth="1"/>
    <col min="7419" max="7420" width="10.42578125" customWidth="1"/>
    <col min="7421" max="7421" width="12.42578125" customWidth="1"/>
    <col min="7422" max="7422" width="10" customWidth="1"/>
    <col min="7423" max="7423" width="10.28515625" customWidth="1"/>
    <col min="7424" max="7424" width="11.28515625" customWidth="1"/>
    <col min="7425" max="7425" width="10.7109375" customWidth="1"/>
    <col min="7426" max="7426" width="11" customWidth="1"/>
    <col min="7427" max="7427" width="11.85546875" customWidth="1"/>
    <col min="7428" max="7428" width="12.85546875" customWidth="1"/>
    <col min="7429" max="7429" width="11" customWidth="1"/>
    <col min="7430" max="7430" width="11.85546875" customWidth="1"/>
    <col min="7669" max="7669" width="26.5703125" customWidth="1"/>
    <col min="7670" max="7670" width="13.42578125" customWidth="1"/>
    <col min="7671" max="7671" width="12.28515625" customWidth="1"/>
    <col min="7672" max="7673" width="12.85546875" customWidth="1"/>
    <col min="7674" max="7674" width="10.5703125" customWidth="1"/>
    <col min="7675" max="7676" width="10.42578125" customWidth="1"/>
    <col min="7677" max="7677" width="12.42578125" customWidth="1"/>
    <col min="7678" max="7678" width="10" customWidth="1"/>
    <col min="7679" max="7679" width="10.28515625" customWidth="1"/>
    <col min="7680" max="7680" width="11.28515625" customWidth="1"/>
    <col min="7681" max="7681" width="10.7109375" customWidth="1"/>
    <col min="7682" max="7682" width="11" customWidth="1"/>
    <col min="7683" max="7683" width="11.85546875" customWidth="1"/>
    <col min="7684" max="7684" width="12.85546875" customWidth="1"/>
    <col min="7685" max="7685" width="11" customWidth="1"/>
    <col min="7686" max="7686" width="11.85546875" customWidth="1"/>
    <col min="7925" max="7925" width="26.5703125" customWidth="1"/>
    <col min="7926" max="7926" width="13.42578125" customWidth="1"/>
    <col min="7927" max="7927" width="12.28515625" customWidth="1"/>
    <col min="7928" max="7929" width="12.85546875" customWidth="1"/>
    <col min="7930" max="7930" width="10.5703125" customWidth="1"/>
    <col min="7931" max="7932" width="10.42578125" customWidth="1"/>
    <col min="7933" max="7933" width="12.42578125" customWidth="1"/>
    <col min="7934" max="7934" width="10" customWidth="1"/>
    <col min="7935" max="7935" width="10.28515625" customWidth="1"/>
    <col min="7936" max="7936" width="11.28515625" customWidth="1"/>
    <col min="7937" max="7937" width="10.7109375" customWidth="1"/>
    <col min="7938" max="7938" width="11" customWidth="1"/>
    <col min="7939" max="7939" width="11.85546875" customWidth="1"/>
    <col min="7940" max="7940" width="12.85546875" customWidth="1"/>
    <col min="7941" max="7941" width="11" customWidth="1"/>
    <col min="7942" max="7942" width="11.85546875" customWidth="1"/>
    <col min="8181" max="8181" width="26.5703125" customWidth="1"/>
    <col min="8182" max="8182" width="13.42578125" customWidth="1"/>
    <col min="8183" max="8183" width="12.28515625" customWidth="1"/>
    <col min="8184" max="8185" width="12.85546875" customWidth="1"/>
    <col min="8186" max="8186" width="10.5703125" customWidth="1"/>
    <col min="8187" max="8188" width="10.42578125" customWidth="1"/>
    <col min="8189" max="8189" width="12.42578125" customWidth="1"/>
    <col min="8190" max="8190" width="10" customWidth="1"/>
    <col min="8191" max="8191" width="10.28515625" customWidth="1"/>
    <col min="8192" max="8192" width="11.28515625" customWidth="1"/>
    <col min="8193" max="8193" width="10.7109375" customWidth="1"/>
    <col min="8194" max="8194" width="11" customWidth="1"/>
    <col min="8195" max="8195" width="11.85546875" customWidth="1"/>
    <col min="8196" max="8196" width="12.85546875" customWidth="1"/>
    <col min="8197" max="8197" width="11" customWidth="1"/>
    <col min="8198" max="8198" width="11.85546875" customWidth="1"/>
    <col min="8437" max="8437" width="26.5703125" customWidth="1"/>
    <col min="8438" max="8438" width="13.42578125" customWidth="1"/>
    <col min="8439" max="8439" width="12.28515625" customWidth="1"/>
    <col min="8440" max="8441" width="12.85546875" customWidth="1"/>
    <col min="8442" max="8442" width="10.5703125" customWidth="1"/>
    <col min="8443" max="8444" width="10.42578125" customWidth="1"/>
    <col min="8445" max="8445" width="12.42578125" customWidth="1"/>
    <col min="8446" max="8446" width="10" customWidth="1"/>
    <col min="8447" max="8447" width="10.28515625" customWidth="1"/>
    <col min="8448" max="8448" width="11.28515625" customWidth="1"/>
    <col min="8449" max="8449" width="10.7109375" customWidth="1"/>
    <col min="8450" max="8450" width="11" customWidth="1"/>
    <col min="8451" max="8451" width="11.85546875" customWidth="1"/>
    <col min="8452" max="8452" width="12.85546875" customWidth="1"/>
    <col min="8453" max="8453" width="11" customWidth="1"/>
    <col min="8454" max="8454" width="11.85546875" customWidth="1"/>
    <col min="8693" max="8693" width="26.5703125" customWidth="1"/>
    <col min="8694" max="8694" width="13.42578125" customWidth="1"/>
    <col min="8695" max="8695" width="12.28515625" customWidth="1"/>
    <col min="8696" max="8697" width="12.85546875" customWidth="1"/>
    <col min="8698" max="8698" width="10.5703125" customWidth="1"/>
    <col min="8699" max="8700" width="10.42578125" customWidth="1"/>
    <col min="8701" max="8701" width="12.42578125" customWidth="1"/>
    <col min="8702" max="8702" width="10" customWidth="1"/>
    <col min="8703" max="8703" width="10.28515625" customWidth="1"/>
    <col min="8704" max="8704" width="11.28515625" customWidth="1"/>
    <col min="8705" max="8705" width="10.7109375" customWidth="1"/>
    <col min="8706" max="8706" width="11" customWidth="1"/>
    <col min="8707" max="8707" width="11.85546875" customWidth="1"/>
    <col min="8708" max="8708" width="12.85546875" customWidth="1"/>
    <col min="8709" max="8709" width="11" customWidth="1"/>
    <col min="8710" max="8710" width="11.85546875" customWidth="1"/>
    <col min="8949" max="8949" width="26.5703125" customWidth="1"/>
    <col min="8950" max="8950" width="13.42578125" customWidth="1"/>
    <col min="8951" max="8951" width="12.28515625" customWidth="1"/>
    <col min="8952" max="8953" width="12.85546875" customWidth="1"/>
    <col min="8954" max="8954" width="10.5703125" customWidth="1"/>
    <col min="8955" max="8956" width="10.42578125" customWidth="1"/>
    <col min="8957" max="8957" width="12.42578125" customWidth="1"/>
    <col min="8958" max="8958" width="10" customWidth="1"/>
    <col min="8959" max="8959" width="10.28515625" customWidth="1"/>
    <col min="8960" max="8960" width="11.28515625" customWidth="1"/>
    <col min="8961" max="8961" width="10.7109375" customWidth="1"/>
    <col min="8962" max="8962" width="11" customWidth="1"/>
    <col min="8963" max="8963" width="11.85546875" customWidth="1"/>
    <col min="8964" max="8964" width="12.85546875" customWidth="1"/>
    <col min="8965" max="8965" width="11" customWidth="1"/>
    <col min="8966" max="8966" width="11.85546875" customWidth="1"/>
    <col min="9205" max="9205" width="26.5703125" customWidth="1"/>
    <col min="9206" max="9206" width="13.42578125" customWidth="1"/>
    <col min="9207" max="9207" width="12.28515625" customWidth="1"/>
    <col min="9208" max="9209" width="12.85546875" customWidth="1"/>
    <col min="9210" max="9210" width="10.5703125" customWidth="1"/>
    <col min="9211" max="9212" width="10.42578125" customWidth="1"/>
    <col min="9213" max="9213" width="12.42578125" customWidth="1"/>
    <col min="9214" max="9214" width="10" customWidth="1"/>
    <col min="9215" max="9215" width="10.28515625" customWidth="1"/>
    <col min="9216" max="9216" width="11.28515625" customWidth="1"/>
    <col min="9217" max="9217" width="10.7109375" customWidth="1"/>
    <col min="9218" max="9218" width="11" customWidth="1"/>
    <col min="9219" max="9219" width="11.85546875" customWidth="1"/>
    <col min="9220" max="9220" width="12.85546875" customWidth="1"/>
    <col min="9221" max="9221" width="11" customWidth="1"/>
    <col min="9222" max="9222" width="11.85546875" customWidth="1"/>
    <col min="9461" max="9461" width="26.5703125" customWidth="1"/>
    <col min="9462" max="9462" width="13.42578125" customWidth="1"/>
    <col min="9463" max="9463" width="12.28515625" customWidth="1"/>
    <col min="9464" max="9465" width="12.85546875" customWidth="1"/>
    <col min="9466" max="9466" width="10.5703125" customWidth="1"/>
    <col min="9467" max="9468" width="10.42578125" customWidth="1"/>
    <col min="9469" max="9469" width="12.42578125" customWidth="1"/>
    <col min="9470" max="9470" width="10" customWidth="1"/>
    <col min="9471" max="9471" width="10.28515625" customWidth="1"/>
    <col min="9472" max="9472" width="11.28515625" customWidth="1"/>
    <col min="9473" max="9473" width="10.7109375" customWidth="1"/>
    <col min="9474" max="9474" width="11" customWidth="1"/>
    <col min="9475" max="9475" width="11.85546875" customWidth="1"/>
    <col min="9476" max="9476" width="12.85546875" customWidth="1"/>
    <col min="9477" max="9477" width="11" customWidth="1"/>
    <col min="9478" max="9478" width="11.85546875" customWidth="1"/>
    <col min="9717" max="9717" width="26.5703125" customWidth="1"/>
    <col min="9718" max="9718" width="13.42578125" customWidth="1"/>
    <col min="9719" max="9719" width="12.28515625" customWidth="1"/>
    <col min="9720" max="9721" width="12.85546875" customWidth="1"/>
    <col min="9722" max="9722" width="10.5703125" customWidth="1"/>
    <col min="9723" max="9724" width="10.42578125" customWidth="1"/>
    <col min="9725" max="9725" width="12.42578125" customWidth="1"/>
    <col min="9726" max="9726" width="10" customWidth="1"/>
    <col min="9727" max="9727" width="10.28515625" customWidth="1"/>
    <col min="9728" max="9728" width="11.28515625" customWidth="1"/>
    <col min="9729" max="9729" width="10.7109375" customWidth="1"/>
    <col min="9730" max="9730" width="11" customWidth="1"/>
    <col min="9731" max="9731" width="11.85546875" customWidth="1"/>
    <col min="9732" max="9732" width="12.85546875" customWidth="1"/>
    <col min="9733" max="9733" width="11" customWidth="1"/>
    <col min="9734" max="9734" width="11.85546875" customWidth="1"/>
    <col min="9973" max="9973" width="26.5703125" customWidth="1"/>
    <col min="9974" max="9974" width="13.42578125" customWidth="1"/>
    <col min="9975" max="9975" width="12.28515625" customWidth="1"/>
    <col min="9976" max="9977" width="12.85546875" customWidth="1"/>
    <col min="9978" max="9978" width="10.5703125" customWidth="1"/>
    <col min="9979" max="9980" width="10.42578125" customWidth="1"/>
    <col min="9981" max="9981" width="12.42578125" customWidth="1"/>
    <col min="9982" max="9982" width="10" customWidth="1"/>
    <col min="9983" max="9983" width="10.28515625" customWidth="1"/>
    <col min="9984" max="9984" width="11.28515625" customWidth="1"/>
    <col min="9985" max="9985" width="10.7109375" customWidth="1"/>
    <col min="9986" max="9986" width="11" customWidth="1"/>
    <col min="9987" max="9987" width="11.85546875" customWidth="1"/>
    <col min="9988" max="9988" width="12.85546875" customWidth="1"/>
    <col min="9989" max="9989" width="11" customWidth="1"/>
    <col min="9990" max="9990" width="11.85546875" customWidth="1"/>
    <col min="10229" max="10229" width="26.5703125" customWidth="1"/>
    <col min="10230" max="10230" width="13.42578125" customWidth="1"/>
    <col min="10231" max="10231" width="12.28515625" customWidth="1"/>
    <col min="10232" max="10233" width="12.85546875" customWidth="1"/>
    <col min="10234" max="10234" width="10.5703125" customWidth="1"/>
    <col min="10235" max="10236" width="10.42578125" customWidth="1"/>
    <col min="10237" max="10237" width="12.42578125" customWidth="1"/>
    <col min="10238" max="10238" width="10" customWidth="1"/>
    <col min="10239" max="10239" width="10.28515625" customWidth="1"/>
    <col min="10240" max="10240" width="11.28515625" customWidth="1"/>
    <col min="10241" max="10241" width="10.7109375" customWidth="1"/>
    <col min="10242" max="10242" width="11" customWidth="1"/>
    <col min="10243" max="10243" width="11.85546875" customWidth="1"/>
    <col min="10244" max="10244" width="12.85546875" customWidth="1"/>
    <col min="10245" max="10245" width="11" customWidth="1"/>
    <col min="10246" max="10246" width="11.85546875" customWidth="1"/>
    <col min="10485" max="10485" width="26.5703125" customWidth="1"/>
    <col min="10486" max="10486" width="13.42578125" customWidth="1"/>
    <col min="10487" max="10487" width="12.28515625" customWidth="1"/>
    <col min="10488" max="10489" width="12.85546875" customWidth="1"/>
    <col min="10490" max="10490" width="10.5703125" customWidth="1"/>
    <col min="10491" max="10492" width="10.42578125" customWidth="1"/>
    <col min="10493" max="10493" width="12.42578125" customWidth="1"/>
    <col min="10494" max="10494" width="10" customWidth="1"/>
    <col min="10495" max="10495" width="10.28515625" customWidth="1"/>
    <col min="10496" max="10496" width="11.28515625" customWidth="1"/>
    <col min="10497" max="10497" width="10.7109375" customWidth="1"/>
    <col min="10498" max="10498" width="11" customWidth="1"/>
    <col min="10499" max="10499" width="11.85546875" customWidth="1"/>
    <col min="10500" max="10500" width="12.85546875" customWidth="1"/>
    <col min="10501" max="10501" width="11" customWidth="1"/>
    <col min="10502" max="10502" width="11.85546875" customWidth="1"/>
    <col min="10741" max="10741" width="26.5703125" customWidth="1"/>
    <col min="10742" max="10742" width="13.42578125" customWidth="1"/>
    <col min="10743" max="10743" width="12.28515625" customWidth="1"/>
    <col min="10744" max="10745" width="12.85546875" customWidth="1"/>
    <col min="10746" max="10746" width="10.5703125" customWidth="1"/>
    <col min="10747" max="10748" width="10.42578125" customWidth="1"/>
    <col min="10749" max="10749" width="12.42578125" customWidth="1"/>
    <col min="10750" max="10750" width="10" customWidth="1"/>
    <col min="10751" max="10751" width="10.28515625" customWidth="1"/>
    <col min="10752" max="10752" width="11.28515625" customWidth="1"/>
    <col min="10753" max="10753" width="10.7109375" customWidth="1"/>
    <col min="10754" max="10754" width="11" customWidth="1"/>
    <col min="10755" max="10755" width="11.85546875" customWidth="1"/>
    <col min="10756" max="10756" width="12.85546875" customWidth="1"/>
    <col min="10757" max="10757" width="11" customWidth="1"/>
    <col min="10758" max="10758" width="11.85546875" customWidth="1"/>
    <col min="10997" max="10997" width="26.5703125" customWidth="1"/>
    <col min="10998" max="10998" width="13.42578125" customWidth="1"/>
    <col min="10999" max="10999" width="12.28515625" customWidth="1"/>
    <col min="11000" max="11001" width="12.85546875" customWidth="1"/>
    <col min="11002" max="11002" width="10.5703125" customWidth="1"/>
    <col min="11003" max="11004" width="10.42578125" customWidth="1"/>
    <col min="11005" max="11005" width="12.42578125" customWidth="1"/>
    <col min="11006" max="11006" width="10" customWidth="1"/>
    <col min="11007" max="11007" width="10.28515625" customWidth="1"/>
    <col min="11008" max="11008" width="11.28515625" customWidth="1"/>
    <col min="11009" max="11009" width="10.7109375" customWidth="1"/>
    <col min="11010" max="11010" width="11" customWidth="1"/>
    <col min="11011" max="11011" width="11.85546875" customWidth="1"/>
    <col min="11012" max="11012" width="12.85546875" customWidth="1"/>
    <col min="11013" max="11013" width="11" customWidth="1"/>
    <col min="11014" max="11014" width="11.85546875" customWidth="1"/>
    <col min="11253" max="11253" width="26.5703125" customWidth="1"/>
    <col min="11254" max="11254" width="13.42578125" customWidth="1"/>
    <col min="11255" max="11255" width="12.28515625" customWidth="1"/>
    <col min="11256" max="11257" width="12.85546875" customWidth="1"/>
    <col min="11258" max="11258" width="10.5703125" customWidth="1"/>
    <col min="11259" max="11260" width="10.42578125" customWidth="1"/>
    <col min="11261" max="11261" width="12.42578125" customWidth="1"/>
    <col min="11262" max="11262" width="10" customWidth="1"/>
    <col min="11263" max="11263" width="10.28515625" customWidth="1"/>
    <col min="11264" max="11264" width="11.28515625" customWidth="1"/>
    <col min="11265" max="11265" width="10.7109375" customWidth="1"/>
    <col min="11266" max="11266" width="11" customWidth="1"/>
    <col min="11267" max="11267" width="11.85546875" customWidth="1"/>
    <col min="11268" max="11268" width="12.85546875" customWidth="1"/>
    <col min="11269" max="11269" width="11" customWidth="1"/>
    <col min="11270" max="11270" width="11.85546875" customWidth="1"/>
    <col min="11509" max="11509" width="26.5703125" customWidth="1"/>
    <col min="11510" max="11510" width="13.42578125" customWidth="1"/>
    <col min="11511" max="11511" width="12.28515625" customWidth="1"/>
    <col min="11512" max="11513" width="12.85546875" customWidth="1"/>
    <col min="11514" max="11514" width="10.5703125" customWidth="1"/>
    <col min="11515" max="11516" width="10.42578125" customWidth="1"/>
    <col min="11517" max="11517" width="12.42578125" customWidth="1"/>
    <col min="11518" max="11518" width="10" customWidth="1"/>
    <col min="11519" max="11519" width="10.28515625" customWidth="1"/>
    <col min="11520" max="11520" width="11.28515625" customWidth="1"/>
    <col min="11521" max="11521" width="10.7109375" customWidth="1"/>
    <col min="11522" max="11522" width="11" customWidth="1"/>
    <col min="11523" max="11523" width="11.85546875" customWidth="1"/>
    <col min="11524" max="11524" width="12.85546875" customWidth="1"/>
    <col min="11525" max="11525" width="11" customWidth="1"/>
    <col min="11526" max="11526" width="11.85546875" customWidth="1"/>
    <col min="11765" max="11765" width="26.5703125" customWidth="1"/>
    <col min="11766" max="11766" width="13.42578125" customWidth="1"/>
    <col min="11767" max="11767" width="12.28515625" customWidth="1"/>
    <col min="11768" max="11769" width="12.85546875" customWidth="1"/>
    <col min="11770" max="11770" width="10.5703125" customWidth="1"/>
    <col min="11771" max="11772" width="10.42578125" customWidth="1"/>
    <col min="11773" max="11773" width="12.42578125" customWidth="1"/>
    <col min="11774" max="11774" width="10" customWidth="1"/>
    <col min="11775" max="11775" width="10.28515625" customWidth="1"/>
    <col min="11776" max="11776" width="11.28515625" customWidth="1"/>
    <col min="11777" max="11777" width="10.7109375" customWidth="1"/>
    <col min="11778" max="11778" width="11" customWidth="1"/>
    <col min="11779" max="11779" width="11.85546875" customWidth="1"/>
    <col min="11780" max="11780" width="12.85546875" customWidth="1"/>
    <col min="11781" max="11781" width="11" customWidth="1"/>
    <col min="11782" max="11782" width="11.85546875" customWidth="1"/>
    <col min="12021" max="12021" width="26.5703125" customWidth="1"/>
    <col min="12022" max="12022" width="13.42578125" customWidth="1"/>
    <col min="12023" max="12023" width="12.28515625" customWidth="1"/>
    <col min="12024" max="12025" width="12.85546875" customWidth="1"/>
    <col min="12026" max="12026" width="10.5703125" customWidth="1"/>
    <col min="12027" max="12028" width="10.42578125" customWidth="1"/>
    <col min="12029" max="12029" width="12.42578125" customWidth="1"/>
    <col min="12030" max="12030" width="10" customWidth="1"/>
    <col min="12031" max="12031" width="10.28515625" customWidth="1"/>
    <col min="12032" max="12032" width="11.28515625" customWidth="1"/>
    <col min="12033" max="12033" width="10.7109375" customWidth="1"/>
    <col min="12034" max="12034" width="11" customWidth="1"/>
    <col min="12035" max="12035" width="11.85546875" customWidth="1"/>
    <col min="12036" max="12036" width="12.85546875" customWidth="1"/>
    <col min="12037" max="12037" width="11" customWidth="1"/>
    <col min="12038" max="12038" width="11.85546875" customWidth="1"/>
    <col min="12277" max="12277" width="26.5703125" customWidth="1"/>
    <col min="12278" max="12278" width="13.42578125" customWidth="1"/>
    <col min="12279" max="12279" width="12.28515625" customWidth="1"/>
    <col min="12280" max="12281" width="12.85546875" customWidth="1"/>
    <col min="12282" max="12282" width="10.5703125" customWidth="1"/>
    <col min="12283" max="12284" width="10.42578125" customWidth="1"/>
    <col min="12285" max="12285" width="12.42578125" customWidth="1"/>
    <col min="12286" max="12286" width="10" customWidth="1"/>
    <col min="12287" max="12287" width="10.28515625" customWidth="1"/>
    <col min="12288" max="12288" width="11.28515625" customWidth="1"/>
    <col min="12289" max="12289" width="10.7109375" customWidth="1"/>
    <col min="12290" max="12290" width="11" customWidth="1"/>
    <col min="12291" max="12291" width="11.85546875" customWidth="1"/>
    <col min="12292" max="12292" width="12.85546875" customWidth="1"/>
    <col min="12293" max="12293" width="11" customWidth="1"/>
    <col min="12294" max="12294" width="11.85546875" customWidth="1"/>
    <col min="12533" max="12533" width="26.5703125" customWidth="1"/>
    <col min="12534" max="12534" width="13.42578125" customWidth="1"/>
    <col min="12535" max="12535" width="12.28515625" customWidth="1"/>
    <col min="12536" max="12537" width="12.85546875" customWidth="1"/>
    <col min="12538" max="12538" width="10.5703125" customWidth="1"/>
    <col min="12539" max="12540" width="10.42578125" customWidth="1"/>
    <col min="12541" max="12541" width="12.42578125" customWidth="1"/>
    <col min="12542" max="12542" width="10" customWidth="1"/>
    <col min="12543" max="12543" width="10.28515625" customWidth="1"/>
    <col min="12544" max="12544" width="11.28515625" customWidth="1"/>
    <col min="12545" max="12545" width="10.7109375" customWidth="1"/>
    <col min="12546" max="12546" width="11" customWidth="1"/>
    <col min="12547" max="12547" width="11.85546875" customWidth="1"/>
    <col min="12548" max="12548" width="12.85546875" customWidth="1"/>
    <col min="12549" max="12549" width="11" customWidth="1"/>
    <col min="12550" max="12550" width="11.85546875" customWidth="1"/>
    <col min="12789" max="12789" width="26.5703125" customWidth="1"/>
    <col min="12790" max="12790" width="13.42578125" customWidth="1"/>
    <col min="12791" max="12791" width="12.28515625" customWidth="1"/>
    <col min="12792" max="12793" width="12.85546875" customWidth="1"/>
    <col min="12794" max="12794" width="10.5703125" customWidth="1"/>
    <col min="12795" max="12796" width="10.42578125" customWidth="1"/>
    <col min="12797" max="12797" width="12.42578125" customWidth="1"/>
    <col min="12798" max="12798" width="10" customWidth="1"/>
    <col min="12799" max="12799" width="10.28515625" customWidth="1"/>
    <col min="12800" max="12800" width="11.28515625" customWidth="1"/>
    <col min="12801" max="12801" width="10.7109375" customWidth="1"/>
    <col min="12802" max="12802" width="11" customWidth="1"/>
    <col min="12803" max="12803" width="11.85546875" customWidth="1"/>
    <col min="12804" max="12804" width="12.85546875" customWidth="1"/>
    <col min="12805" max="12805" width="11" customWidth="1"/>
    <col min="12806" max="12806" width="11.85546875" customWidth="1"/>
    <col min="13045" max="13045" width="26.5703125" customWidth="1"/>
    <col min="13046" max="13046" width="13.42578125" customWidth="1"/>
    <col min="13047" max="13047" width="12.28515625" customWidth="1"/>
    <col min="13048" max="13049" width="12.85546875" customWidth="1"/>
    <col min="13050" max="13050" width="10.5703125" customWidth="1"/>
    <col min="13051" max="13052" width="10.42578125" customWidth="1"/>
    <col min="13053" max="13053" width="12.42578125" customWidth="1"/>
    <col min="13054" max="13054" width="10" customWidth="1"/>
    <col min="13055" max="13055" width="10.28515625" customWidth="1"/>
    <col min="13056" max="13056" width="11.28515625" customWidth="1"/>
    <col min="13057" max="13057" width="10.7109375" customWidth="1"/>
    <col min="13058" max="13058" width="11" customWidth="1"/>
    <col min="13059" max="13059" width="11.85546875" customWidth="1"/>
    <col min="13060" max="13060" width="12.85546875" customWidth="1"/>
    <col min="13061" max="13061" width="11" customWidth="1"/>
    <col min="13062" max="13062" width="11.85546875" customWidth="1"/>
    <col min="13301" max="13301" width="26.5703125" customWidth="1"/>
    <col min="13302" max="13302" width="13.42578125" customWidth="1"/>
    <col min="13303" max="13303" width="12.28515625" customWidth="1"/>
    <col min="13304" max="13305" width="12.85546875" customWidth="1"/>
    <col min="13306" max="13306" width="10.5703125" customWidth="1"/>
    <col min="13307" max="13308" width="10.42578125" customWidth="1"/>
    <col min="13309" max="13309" width="12.42578125" customWidth="1"/>
    <col min="13310" max="13310" width="10" customWidth="1"/>
    <col min="13311" max="13311" width="10.28515625" customWidth="1"/>
    <col min="13312" max="13312" width="11.28515625" customWidth="1"/>
    <col min="13313" max="13313" width="10.7109375" customWidth="1"/>
    <col min="13314" max="13314" width="11" customWidth="1"/>
    <col min="13315" max="13315" width="11.85546875" customWidth="1"/>
    <col min="13316" max="13316" width="12.85546875" customWidth="1"/>
    <col min="13317" max="13317" width="11" customWidth="1"/>
    <col min="13318" max="13318" width="11.85546875" customWidth="1"/>
    <col min="13557" max="13557" width="26.5703125" customWidth="1"/>
    <col min="13558" max="13558" width="13.42578125" customWidth="1"/>
    <col min="13559" max="13559" width="12.28515625" customWidth="1"/>
    <col min="13560" max="13561" width="12.85546875" customWidth="1"/>
    <col min="13562" max="13562" width="10.5703125" customWidth="1"/>
    <col min="13563" max="13564" width="10.42578125" customWidth="1"/>
    <col min="13565" max="13565" width="12.42578125" customWidth="1"/>
    <col min="13566" max="13566" width="10" customWidth="1"/>
    <col min="13567" max="13567" width="10.28515625" customWidth="1"/>
    <col min="13568" max="13568" width="11.28515625" customWidth="1"/>
    <col min="13569" max="13569" width="10.7109375" customWidth="1"/>
    <col min="13570" max="13570" width="11" customWidth="1"/>
    <col min="13571" max="13571" width="11.85546875" customWidth="1"/>
    <col min="13572" max="13572" width="12.85546875" customWidth="1"/>
    <col min="13573" max="13573" width="11" customWidth="1"/>
    <col min="13574" max="13574" width="11.85546875" customWidth="1"/>
    <col min="13813" max="13813" width="26.5703125" customWidth="1"/>
    <col min="13814" max="13814" width="13.42578125" customWidth="1"/>
    <col min="13815" max="13815" width="12.28515625" customWidth="1"/>
    <col min="13816" max="13817" width="12.85546875" customWidth="1"/>
    <col min="13818" max="13818" width="10.5703125" customWidth="1"/>
    <col min="13819" max="13820" width="10.42578125" customWidth="1"/>
    <col min="13821" max="13821" width="12.42578125" customWidth="1"/>
    <col min="13822" max="13822" width="10" customWidth="1"/>
    <col min="13823" max="13823" width="10.28515625" customWidth="1"/>
    <col min="13824" max="13824" width="11.28515625" customWidth="1"/>
    <col min="13825" max="13825" width="10.7109375" customWidth="1"/>
    <col min="13826" max="13826" width="11" customWidth="1"/>
    <col min="13827" max="13827" width="11.85546875" customWidth="1"/>
    <col min="13828" max="13828" width="12.85546875" customWidth="1"/>
    <col min="13829" max="13829" width="11" customWidth="1"/>
    <col min="13830" max="13830" width="11.85546875" customWidth="1"/>
    <col min="14069" max="14069" width="26.5703125" customWidth="1"/>
    <col min="14070" max="14070" width="13.42578125" customWidth="1"/>
    <col min="14071" max="14071" width="12.28515625" customWidth="1"/>
    <col min="14072" max="14073" width="12.85546875" customWidth="1"/>
    <col min="14074" max="14074" width="10.5703125" customWidth="1"/>
    <col min="14075" max="14076" width="10.42578125" customWidth="1"/>
    <col min="14077" max="14077" width="12.42578125" customWidth="1"/>
    <col min="14078" max="14078" width="10" customWidth="1"/>
    <col min="14079" max="14079" width="10.28515625" customWidth="1"/>
    <col min="14080" max="14080" width="11.28515625" customWidth="1"/>
    <col min="14081" max="14081" width="10.7109375" customWidth="1"/>
    <col min="14082" max="14082" width="11" customWidth="1"/>
    <col min="14083" max="14083" width="11.85546875" customWidth="1"/>
    <col min="14084" max="14084" width="12.85546875" customWidth="1"/>
    <col min="14085" max="14085" width="11" customWidth="1"/>
    <col min="14086" max="14086" width="11.85546875" customWidth="1"/>
    <col min="14325" max="14325" width="26.5703125" customWidth="1"/>
    <col min="14326" max="14326" width="13.42578125" customWidth="1"/>
    <col min="14327" max="14327" width="12.28515625" customWidth="1"/>
    <col min="14328" max="14329" width="12.85546875" customWidth="1"/>
    <col min="14330" max="14330" width="10.5703125" customWidth="1"/>
    <col min="14331" max="14332" width="10.42578125" customWidth="1"/>
    <col min="14333" max="14333" width="12.42578125" customWidth="1"/>
    <col min="14334" max="14334" width="10" customWidth="1"/>
    <col min="14335" max="14335" width="10.28515625" customWidth="1"/>
    <col min="14336" max="14336" width="11.28515625" customWidth="1"/>
    <col min="14337" max="14337" width="10.7109375" customWidth="1"/>
    <col min="14338" max="14338" width="11" customWidth="1"/>
    <col min="14339" max="14339" width="11.85546875" customWidth="1"/>
    <col min="14340" max="14340" width="12.85546875" customWidth="1"/>
    <col min="14341" max="14341" width="11" customWidth="1"/>
    <col min="14342" max="14342" width="11.85546875" customWidth="1"/>
    <col min="14581" max="14581" width="26.5703125" customWidth="1"/>
    <col min="14582" max="14582" width="13.42578125" customWidth="1"/>
    <col min="14583" max="14583" width="12.28515625" customWidth="1"/>
    <col min="14584" max="14585" width="12.85546875" customWidth="1"/>
    <col min="14586" max="14586" width="10.5703125" customWidth="1"/>
    <col min="14587" max="14588" width="10.42578125" customWidth="1"/>
    <col min="14589" max="14589" width="12.42578125" customWidth="1"/>
    <col min="14590" max="14590" width="10" customWidth="1"/>
    <col min="14591" max="14591" width="10.28515625" customWidth="1"/>
    <col min="14592" max="14592" width="11.28515625" customWidth="1"/>
    <col min="14593" max="14593" width="10.7109375" customWidth="1"/>
    <col min="14594" max="14594" width="11" customWidth="1"/>
    <col min="14595" max="14595" width="11.85546875" customWidth="1"/>
    <col min="14596" max="14596" width="12.85546875" customWidth="1"/>
    <col min="14597" max="14597" width="11" customWidth="1"/>
    <col min="14598" max="14598" width="11.85546875" customWidth="1"/>
    <col min="14837" max="14837" width="26.5703125" customWidth="1"/>
    <col min="14838" max="14838" width="13.42578125" customWidth="1"/>
    <col min="14839" max="14839" width="12.28515625" customWidth="1"/>
    <col min="14840" max="14841" width="12.85546875" customWidth="1"/>
    <col min="14842" max="14842" width="10.5703125" customWidth="1"/>
    <col min="14843" max="14844" width="10.42578125" customWidth="1"/>
    <col min="14845" max="14845" width="12.42578125" customWidth="1"/>
    <col min="14846" max="14846" width="10" customWidth="1"/>
    <col min="14847" max="14847" width="10.28515625" customWidth="1"/>
    <col min="14848" max="14848" width="11.28515625" customWidth="1"/>
    <col min="14849" max="14849" width="10.7109375" customWidth="1"/>
    <col min="14850" max="14850" width="11" customWidth="1"/>
    <col min="14851" max="14851" width="11.85546875" customWidth="1"/>
    <col min="14852" max="14852" width="12.85546875" customWidth="1"/>
    <col min="14853" max="14853" width="11" customWidth="1"/>
    <col min="14854" max="14854" width="11.85546875" customWidth="1"/>
    <col min="15093" max="15093" width="26.5703125" customWidth="1"/>
    <col min="15094" max="15094" width="13.42578125" customWidth="1"/>
    <col min="15095" max="15095" width="12.28515625" customWidth="1"/>
    <col min="15096" max="15097" width="12.85546875" customWidth="1"/>
    <col min="15098" max="15098" width="10.5703125" customWidth="1"/>
    <col min="15099" max="15100" width="10.42578125" customWidth="1"/>
    <col min="15101" max="15101" width="12.42578125" customWidth="1"/>
    <col min="15102" max="15102" width="10" customWidth="1"/>
    <col min="15103" max="15103" width="10.28515625" customWidth="1"/>
    <col min="15104" max="15104" width="11.28515625" customWidth="1"/>
    <col min="15105" max="15105" width="10.7109375" customWidth="1"/>
    <col min="15106" max="15106" width="11" customWidth="1"/>
    <col min="15107" max="15107" width="11.85546875" customWidth="1"/>
    <col min="15108" max="15108" width="12.85546875" customWidth="1"/>
    <col min="15109" max="15109" width="11" customWidth="1"/>
    <col min="15110" max="15110" width="11.85546875" customWidth="1"/>
    <col min="15349" max="15349" width="26.5703125" customWidth="1"/>
    <col min="15350" max="15350" width="13.42578125" customWidth="1"/>
    <col min="15351" max="15351" width="12.28515625" customWidth="1"/>
    <col min="15352" max="15353" width="12.85546875" customWidth="1"/>
    <col min="15354" max="15354" width="10.5703125" customWidth="1"/>
    <col min="15355" max="15356" width="10.42578125" customWidth="1"/>
    <col min="15357" max="15357" width="12.42578125" customWidth="1"/>
    <col min="15358" max="15358" width="10" customWidth="1"/>
    <col min="15359" max="15359" width="10.28515625" customWidth="1"/>
    <col min="15360" max="15360" width="11.28515625" customWidth="1"/>
    <col min="15361" max="15361" width="10.7109375" customWidth="1"/>
    <col min="15362" max="15362" width="11" customWidth="1"/>
    <col min="15363" max="15363" width="11.85546875" customWidth="1"/>
    <col min="15364" max="15364" width="12.85546875" customWidth="1"/>
    <col min="15365" max="15365" width="11" customWidth="1"/>
    <col min="15366" max="15366" width="11.85546875" customWidth="1"/>
    <col min="15605" max="15605" width="26.5703125" customWidth="1"/>
    <col min="15606" max="15606" width="13.42578125" customWidth="1"/>
    <col min="15607" max="15607" width="12.28515625" customWidth="1"/>
    <col min="15608" max="15609" width="12.85546875" customWidth="1"/>
    <col min="15610" max="15610" width="10.5703125" customWidth="1"/>
    <col min="15611" max="15612" width="10.42578125" customWidth="1"/>
    <col min="15613" max="15613" width="12.42578125" customWidth="1"/>
    <col min="15614" max="15614" width="10" customWidth="1"/>
    <col min="15615" max="15615" width="10.28515625" customWidth="1"/>
    <col min="15616" max="15616" width="11.28515625" customWidth="1"/>
    <col min="15617" max="15617" width="10.7109375" customWidth="1"/>
    <col min="15618" max="15618" width="11" customWidth="1"/>
    <col min="15619" max="15619" width="11.85546875" customWidth="1"/>
    <col min="15620" max="15620" width="12.85546875" customWidth="1"/>
    <col min="15621" max="15621" width="11" customWidth="1"/>
    <col min="15622" max="15622" width="11.85546875" customWidth="1"/>
    <col min="15861" max="15861" width="26.5703125" customWidth="1"/>
    <col min="15862" max="15862" width="13.42578125" customWidth="1"/>
    <col min="15863" max="15863" width="12.28515625" customWidth="1"/>
    <col min="15864" max="15865" width="12.85546875" customWidth="1"/>
    <col min="15866" max="15866" width="10.5703125" customWidth="1"/>
    <col min="15867" max="15868" width="10.42578125" customWidth="1"/>
    <col min="15869" max="15869" width="12.42578125" customWidth="1"/>
    <col min="15870" max="15870" width="10" customWidth="1"/>
    <col min="15871" max="15871" width="10.28515625" customWidth="1"/>
    <col min="15872" max="15872" width="11.28515625" customWidth="1"/>
    <col min="15873" max="15873" width="10.7109375" customWidth="1"/>
    <col min="15874" max="15874" width="11" customWidth="1"/>
    <col min="15875" max="15875" width="11.85546875" customWidth="1"/>
    <col min="15876" max="15876" width="12.85546875" customWidth="1"/>
    <col min="15877" max="15877" width="11" customWidth="1"/>
    <col min="15878" max="15878" width="11.85546875" customWidth="1"/>
    <col min="16117" max="16117" width="26.5703125" customWidth="1"/>
    <col min="16118" max="16118" width="13.42578125" customWidth="1"/>
    <col min="16119" max="16119" width="12.28515625" customWidth="1"/>
    <col min="16120" max="16121" width="12.85546875" customWidth="1"/>
    <col min="16122" max="16122" width="10.5703125" customWidth="1"/>
    <col min="16123" max="16124" width="10.42578125" customWidth="1"/>
    <col min="16125" max="16125" width="12.42578125" customWidth="1"/>
    <col min="16126" max="16126" width="10" customWidth="1"/>
    <col min="16127" max="16127" width="10.28515625" customWidth="1"/>
    <col min="16128" max="16128" width="11.28515625" customWidth="1"/>
    <col min="16129" max="16129" width="10.7109375" customWidth="1"/>
    <col min="16130" max="16130" width="11" customWidth="1"/>
    <col min="16131" max="16131" width="11.85546875" customWidth="1"/>
    <col min="16132" max="16132" width="12.85546875" customWidth="1"/>
    <col min="16133" max="16133" width="11" customWidth="1"/>
    <col min="16134" max="16134" width="11.85546875" customWidth="1"/>
  </cols>
  <sheetData>
    <row r="2" spans="1:7" ht="33" customHeight="1">
      <c r="A2" s="271" t="s">
        <v>229</v>
      </c>
      <c r="B2" s="272"/>
      <c r="C2" s="272"/>
      <c r="D2" s="272"/>
      <c r="E2" s="272"/>
      <c r="F2" s="272"/>
      <c r="G2" s="272"/>
    </row>
    <row r="3" spans="1:7">
      <c r="A3" s="115"/>
      <c r="B3" s="115"/>
      <c r="C3" s="115"/>
      <c r="D3" s="115"/>
      <c r="E3" s="115"/>
      <c r="F3" s="115"/>
    </row>
    <row r="4" spans="1:7" ht="70.5" customHeight="1">
      <c r="A4" s="268" t="s">
        <v>188</v>
      </c>
      <c r="B4" s="269" t="s">
        <v>137</v>
      </c>
      <c r="C4" s="131" t="s">
        <v>13</v>
      </c>
      <c r="D4" s="131" t="s">
        <v>220</v>
      </c>
      <c r="E4" s="131" t="s">
        <v>19</v>
      </c>
      <c r="F4" s="131" t="s">
        <v>221</v>
      </c>
    </row>
    <row r="5" spans="1:7" ht="21" customHeight="1">
      <c r="A5" s="268"/>
      <c r="B5" s="270"/>
      <c r="C5" s="132">
        <v>5002</v>
      </c>
      <c r="D5" s="133">
        <v>506</v>
      </c>
      <c r="E5" s="133">
        <v>5504</v>
      </c>
      <c r="F5" s="133">
        <v>5515</v>
      </c>
    </row>
    <row r="6" spans="1:7" s="114" customFormat="1" ht="18.75" customHeight="1">
      <c r="A6" s="268"/>
      <c r="B6" s="134">
        <f>SUM(C6:F6)</f>
        <v>238328</v>
      </c>
      <c r="C6" s="134">
        <f>SUM(C7:C37)</f>
        <v>167750</v>
      </c>
      <c r="D6" s="134">
        <f>SUM(D7:D37)</f>
        <v>57126</v>
      </c>
      <c r="E6" s="134">
        <f>SUM(E7:E37)</f>
        <v>12706</v>
      </c>
      <c r="F6" s="134">
        <f>SUM(F7:F37)</f>
        <v>746</v>
      </c>
    </row>
    <row r="7" spans="1:7">
      <c r="A7" s="135" t="s">
        <v>190</v>
      </c>
      <c r="B7" s="134">
        <f>SUM(C7:F7)</f>
        <v>14300</v>
      </c>
      <c r="C7" s="136">
        <v>10670</v>
      </c>
      <c r="D7" s="136">
        <v>3630</v>
      </c>
      <c r="E7" s="136"/>
      <c r="F7" s="136"/>
    </row>
    <row r="8" spans="1:7">
      <c r="A8" s="135" t="s">
        <v>191</v>
      </c>
      <c r="B8" s="134">
        <f t="shared" ref="B8:B37" si="0">SUM(C8:F8)</f>
        <v>22450</v>
      </c>
      <c r="C8" s="136">
        <v>16750</v>
      </c>
      <c r="D8" s="136">
        <v>5700</v>
      </c>
      <c r="E8" s="136"/>
      <c r="F8" s="136"/>
    </row>
    <row r="9" spans="1:7">
      <c r="A9" s="135" t="s">
        <v>192</v>
      </c>
      <c r="B9" s="134">
        <f t="shared" si="0"/>
        <v>13570</v>
      </c>
      <c r="C9" s="136">
        <v>10130</v>
      </c>
      <c r="D9" s="136">
        <v>3440</v>
      </c>
      <c r="E9" s="136"/>
      <c r="F9" s="136"/>
    </row>
    <row r="10" spans="1:7">
      <c r="A10" s="135" t="s">
        <v>193</v>
      </c>
      <c r="B10" s="134">
        <f t="shared" si="0"/>
        <v>24150</v>
      </c>
      <c r="C10" s="136">
        <v>18020</v>
      </c>
      <c r="D10" s="136">
        <v>6130</v>
      </c>
      <c r="E10" s="136"/>
      <c r="F10" s="136"/>
    </row>
    <row r="11" spans="1:7">
      <c r="A11" s="135" t="s">
        <v>194</v>
      </c>
      <c r="B11" s="134">
        <f t="shared" si="0"/>
        <v>24200</v>
      </c>
      <c r="C11" s="136">
        <v>18060</v>
      </c>
      <c r="D11" s="136">
        <v>6140</v>
      </c>
      <c r="E11" s="136"/>
      <c r="F11" s="136"/>
    </row>
    <row r="12" spans="1:7">
      <c r="A12" s="135" t="s">
        <v>195</v>
      </c>
      <c r="B12" s="134">
        <f t="shared" si="0"/>
        <v>9650</v>
      </c>
      <c r="C12" s="136">
        <v>7200</v>
      </c>
      <c r="D12" s="136">
        <v>2450</v>
      </c>
      <c r="E12" s="136"/>
      <c r="F12" s="136"/>
    </row>
    <row r="13" spans="1:7">
      <c r="A13" s="135" t="s">
        <v>196</v>
      </c>
      <c r="B13" s="134">
        <f t="shared" si="0"/>
        <v>20230</v>
      </c>
      <c r="C13" s="136">
        <v>15100</v>
      </c>
      <c r="D13" s="136">
        <v>5130</v>
      </c>
      <c r="E13" s="136"/>
      <c r="F13" s="136"/>
    </row>
    <row r="14" spans="1:7">
      <c r="A14" s="135" t="s">
        <v>197</v>
      </c>
      <c r="B14" s="134">
        <f t="shared" si="0"/>
        <v>24360</v>
      </c>
      <c r="C14" s="136">
        <v>18180</v>
      </c>
      <c r="D14" s="136">
        <v>6180</v>
      </c>
      <c r="E14" s="136"/>
      <c r="F14" s="136"/>
    </row>
    <row r="15" spans="1:7">
      <c r="A15" s="135" t="s">
        <v>198</v>
      </c>
      <c r="B15" s="134">
        <f t="shared" si="0"/>
        <v>13790</v>
      </c>
      <c r="C15" s="136">
        <v>10290</v>
      </c>
      <c r="D15" s="136">
        <v>3500</v>
      </c>
      <c r="E15" s="136"/>
      <c r="F15" s="136"/>
    </row>
    <row r="16" spans="1:7">
      <c r="A16" s="135" t="s">
        <v>199</v>
      </c>
      <c r="B16" s="134">
        <f t="shared" si="0"/>
        <v>23600</v>
      </c>
      <c r="C16" s="136">
        <v>17610</v>
      </c>
      <c r="D16" s="136">
        <v>5990</v>
      </c>
      <c r="E16" s="136"/>
      <c r="F16" s="136"/>
    </row>
    <row r="17" spans="1:6">
      <c r="A17" s="135" t="s">
        <v>200</v>
      </c>
      <c r="B17" s="134">
        <f t="shared" si="0"/>
        <v>13340</v>
      </c>
      <c r="C17" s="136">
        <v>9950</v>
      </c>
      <c r="D17" s="136">
        <v>3390</v>
      </c>
      <c r="E17" s="136"/>
      <c r="F17" s="136"/>
    </row>
    <row r="18" spans="1:6">
      <c r="A18" s="135" t="s">
        <v>201</v>
      </c>
      <c r="B18" s="134">
        <f t="shared" si="0"/>
        <v>17040</v>
      </c>
      <c r="C18" s="136">
        <v>12720</v>
      </c>
      <c r="D18" s="136">
        <v>4320</v>
      </c>
      <c r="E18" s="136"/>
      <c r="F18" s="136"/>
    </row>
    <row r="19" spans="1:6">
      <c r="A19" s="135" t="s">
        <v>202</v>
      </c>
      <c r="B19" s="134">
        <f t="shared" si="0"/>
        <v>13450</v>
      </c>
      <c r="C19" s="136">
        <v>10040</v>
      </c>
      <c r="D19" s="136">
        <v>3410</v>
      </c>
      <c r="E19" s="136"/>
      <c r="F19" s="136"/>
    </row>
    <row r="20" spans="1:6">
      <c r="A20" s="135" t="s">
        <v>203</v>
      </c>
      <c r="B20" s="134">
        <f t="shared" si="0"/>
        <v>23330</v>
      </c>
      <c r="C20" s="136">
        <v>17410</v>
      </c>
      <c r="D20" s="136">
        <v>5920</v>
      </c>
      <c r="E20" s="136"/>
      <c r="F20" s="136"/>
    </row>
    <row r="21" spans="1:6">
      <c r="A21" s="135" t="s">
        <v>204</v>
      </c>
      <c r="B21" s="134">
        <f t="shared" si="0"/>
        <v>6100</v>
      </c>
      <c r="C21" s="136">
        <v>4550</v>
      </c>
      <c r="D21" s="136">
        <v>1550</v>
      </c>
      <c r="E21" s="136"/>
      <c r="F21" s="136"/>
    </row>
    <row r="22" spans="1:6">
      <c r="A22" s="135" t="s">
        <v>205</v>
      </c>
      <c r="B22" s="134">
        <f t="shared" si="0"/>
        <v>23120</v>
      </c>
      <c r="C22" s="136">
        <v>17260</v>
      </c>
      <c r="D22" s="136">
        <v>5860</v>
      </c>
      <c r="E22" s="136"/>
      <c r="F22" s="136"/>
    </row>
    <row r="23" spans="1:6">
      <c r="A23" s="135" t="s">
        <v>206</v>
      </c>
      <c r="B23" s="134">
        <f t="shared" si="0"/>
        <v>11360</v>
      </c>
      <c r="C23" s="136">
        <v>8480</v>
      </c>
      <c r="D23" s="136">
        <v>2880</v>
      </c>
      <c r="E23" s="136"/>
      <c r="F23" s="136"/>
    </row>
    <row r="24" spans="1:6">
      <c r="A24" s="135" t="s">
        <v>207</v>
      </c>
      <c r="B24" s="134">
        <f t="shared" si="0"/>
        <v>22090</v>
      </c>
      <c r="C24" s="136">
        <v>16490</v>
      </c>
      <c r="D24" s="136">
        <v>5600</v>
      </c>
      <c r="E24" s="136"/>
      <c r="F24" s="136"/>
    </row>
    <row r="25" spans="1:6">
      <c r="A25" s="135" t="s">
        <v>208</v>
      </c>
      <c r="B25" s="134">
        <f t="shared" si="0"/>
        <v>7410</v>
      </c>
      <c r="C25" s="136">
        <v>5530</v>
      </c>
      <c r="D25" s="136">
        <v>1880</v>
      </c>
      <c r="E25" s="136"/>
      <c r="F25" s="136"/>
    </row>
    <row r="26" spans="1:6">
      <c r="A26" s="135" t="s">
        <v>209</v>
      </c>
      <c r="B26" s="134">
        <f t="shared" si="0"/>
        <v>23870</v>
      </c>
      <c r="C26" s="136">
        <v>17810</v>
      </c>
      <c r="D26" s="136">
        <v>6060</v>
      </c>
      <c r="E26" s="136"/>
      <c r="F26" s="136"/>
    </row>
    <row r="27" spans="1:6">
      <c r="A27" s="135" t="s">
        <v>210</v>
      </c>
      <c r="B27" s="134">
        <f t="shared" si="0"/>
        <v>21910</v>
      </c>
      <c r="C27" s="136">
        <v>16350</v>
      </c>
      <c r="D27" s="136">
        <v>5560</v>
      </c>
      <c r="E27" s="136"/>
      <c r="F27" s="136"/>
    </row>
    <row r="28" spans="1:6">
      <c r="A28" s="135" t="s">
        <v>211</v>
      </c>
      <c r="B28" s="134">
        <f t="shared" si="0"/>
        <v>13330</v>
      </c>
      <c r="C28" s="136">
        <v>9950</v>
      </c>
      <c r="D28" s="136">
        <v>3380</v>
      </c>
      <c r="E28" s="136"/>
      <c r="F28" s="136"/>
    </row>
    <row r="29" spans="1:6">
      <c r="A29" s="135" t="s">
        <v>212</v>
      </c>
      <c r="B29" s="134">
        <f t="shared" si="0"/>
        <v>23450</v>
      </c>
      <c r="C29" s="136">
        <v>17500</v>
      </c>
      <c r="D29" s="136">
        <v>5950</v>
      </c>
      <c r="E29" s="136"/>
      <c r="F29" s="136"/>
    </row>
    <row r="30" spans="1:6">
      <c r="A30" s="135" t="s">
        <v>213</v>
      </c>
      <c r="B30" s="134">
        <f t="shared" si="0"/>
        <v>12330</v>
      </c>
      <c r="C30" s="136">
        <v>9200</v>
      </c>
      <c r="D30" s="136">
        <v>3130</v>
      </c>
      <c r="E30" s="136"/>
      <c r="F30" s="136"/>
    </row>
    <row r="31" spans="1:6">
      <c r="A31" s="135" t="s">
        <v>214</v>
      </c>
      <c r="B31" s="134">
        <f t="shared" si="0"/>
        <v>7340</v>
      </c>
      <c r="C31" s="136">
        <v>5480</v>
      </c>
      <c r="D31" s="136">
        <v>1860</v>
      </c>
      <c r="E31" s="136"/>
      <c r="F31" s="136"/>
    </row>
    <row r="32" spans="1:6">
      <c r="A32" s="135" t="s">
        <v>215</v>
      </c>
      <c r="B32" s="134">
        <f t="shared" si="0"/>
        <v>24700</v>
      </c>
      <c r="C32" s="136">
        <v>18430</v>
      </c>
      <c r="D32" s="136">
        <v>6270</v>
      </c>
      <c r="E32" s="136"/>
      <c r="F32" s="136"/>
    </row>
    <row r="33" spans="1:6">
      <c r="A33" s="135" t="s">
        <v>216</v>
      </c>
      <c r="B33" s="134">
        <f t="shared" si="0"/>
        <v>9370</v>
      </c>
      <c r="C33" s="136">
        <v>6990</v>
      </c>
      <c r="D33" s="136">
        <v>2380</v>
      </c>
      <c r="E33" s="136"/>
      <c r="F33" s="136"/>
    </row>
    <row r="34" spans="1:6">
      <c r="A34" s="135" t="s">
        <v>217</v>
      </c>
      <c r="B34" s="134">
        <f t="shared" si="0"/>
        <v>23530</v>
      </c>
      <c r="C34" s="136">
        <v>17560</v>
      </c>
      <c r="D34" s="136">
        <v>5970</v>
      </c>
      <c r="E34" s="136"/>
      <c r="F34" s="136"/>
    </row>
    <row r="35" spans="1:6">
      <c r="A35" s="135" t="s">
        <v>218</v>
      </c>
      <c r="B35" s="134">
        <f t="shared" si="0"/>
        <v>10596</v>
      </c>
      <c r="C35" s="136">
        <v>7350</v>
      </c>
      <c r="D35" s="136">
        <v>2500</v>
      </c>
      <c r="E35" s="136"/>
      <c r="F35" s="136">
        <v>746</v>
      </c>
    </row>
    <row r="36" spans="1:6">
      <c r="A36" s="135" t="s">
        <v>219</v>
      </c>
      <c r="B36" s="134">
        <f t="shared" si="0"/>
        <v>23880</v>
      </c>
      <c r="C36" s="136">
        <v>17820</v>
      </c>
      <c r="D36" s="136">
        <v>6060</v>
      </c>
      <c r="E36" s="136"/>
      <c r="F36" s="136"/>
    </row>
    <row r="37" spans="1:6" ht="26.25">
      <c r="A37" s="137" t="s">
        <v>189</v>
      </c>
      <c r="B37" s="134">
        <f t="shared" si="0"/>
        <v>-283518</v>
      </c>
      <c r="C37" s="136">
        <f>-225330-3650+7850</f>
        <v>-221130</v>
      </c>
      <c r="D37" s="136">
        <f>-1290-76554+2750</f>
        <v>-75094</v>
      </c>
      <c r="E37" s="136">
        <v>12706</v>
      </c>
      <c r="F37" s="136"/>
    </row>
    <row r="39" spans="1:6">
      <c r="A39" s="84" t="s">
        <v>131</v>
      </c>
    </row>
    <row r="40" spans="1:6">
      <c r="A40" s="84"/>
    </row>
    <row r="41" spans="1:6">
      <c r="A41" s="43" t="s">
        <v>132</v>
      </c>
    </row>
    <row r="42" spans="1:6">
      <c r="A42" s="43" t="s">
        <v>133</v>
      </c>
    </row>
  </sheetData>
  <mergeCells count="3">
    <mergeCell ref="A4:A6"/>
    <mergeCell ref="B4:B5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4
Tartu Linnavalitsuse 16.04.2013. a 
 korralduse nr 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pane xSplit="2" ySplit="5" topLeftCell="C15" activePane="bottomRight" state="frozen"/>
      <selection pane="topRight" activeCell="C1" sqref="C1"/>
      <selection pane="bottomLeft" activeCell="A5" sqref="A5"/>
      <selection pane="bottomRight" activeCell="F25" sqref="F25"/>
    </sheetView>
  </sheetViews>
  <sheetFormatPr defaultRowHeight="15"/>
  <cols>
    <col min="1" max="1" width="26.140625" customWidth="1"/>
    <col min="2" max="2" width="5.28515625" bestFit="1" customWidth="1"/>
    <col min="3" max="3" width="9.140625" style="91"/>
    <col min="4" max="4" width="7.42578125" bestFit="1" customWidth="1"/>
    <col min="5" max="5" width="6.42578125" style="142" bestFit="1" customWidth="1"/>
    <col min="6" max="8" width="7.42578125" bestFit="1" customWidth="1"/>
    <col min="9" max="9" width="6.42578125" bestFit="1" customWidth="1"/>
    <col min="243" max="243" width="29.85546875" bestFit="1" customWidth="1"/>
    <col min="244" max="244" width="5.28515625" bestFit="1" customWidth="1"/>
    <col min="246" max="246" width="6.5703125" bestFit="1" customWidth="1"/>
    <col min="247" max="247" width="6.5703125" customWidth="1"/>
    <col min="248" max="249" width="7.42578125" bestFit="1" customWidth="1"/>
    <col min="250" max="250" width="5.42578125" bestFit="1" customWidth="1"/>
    <col min="251" max="251" width="7.42578125" bestFit="1" customWidth="1"/>
    <col min="252" max="252" width="5.42578125" bestFit="1" customWidth="1"/>
    <col min="253" max="253" width="7.42578125" bestFit="1" customWidth="1"/>
    <col min="254" max="254" width="6.42578125" bestFit="1" customWidth="1"/>
    <col min="255" max="256" width="5.42578125" bestFit="1" customWidth="1"/>
    <col min="257" max="257" width="7.42578125" bestFit="1" customWidth="1"/>
    <col min="258" max="259" width="5.42578125" bestFit="1" customWidth="1"/>
    <col min="260" max="260" width="7" customWidth="1"/>
    <col min="261" max="261" width="4.85546875" bestFit="1" customWidth="1"/>
    <col min="262" max="262" width="6" bestFit="1" customWidth="1"/>
    <col min="263" max="263" width="5.42578125" bestFit="1" customWidth="1"/>
    <col min="264" max="264" width="6.42578125" bestFit="1" customWidth="1"/>
    <col min="265" max="265" width="4.42578125" bestFit="1" customWidth="1"/>
    <col min="499" max="499" width="29.85546875" bestFit="1" customWidth="1"/>
    <col min="500" max="500" width="5.28515625" bestFit="1" customWidth="1"/>
    <col min="502" max="502" width="6.5703125" bestFit="1" customWidth="1"/>
    <col min="503" max="503" width="6.5703125" customWidth="1"/>
    <col min="504" max="505" width="7.42578125" bestFit="1" customWidth="1"/>
    <col min="506" max="506" width="5.42578125" bestFit="1" customWidth="1"/>
    <col min="507" max="507" width="7.42578125" bestFit="1" customWidth="1"/>
    <col min="508" max="508" width="5.42578125" bestFit="1" customWidth="1"/>
    <col min="509" max="509" width="7.42578125" bestFit="1" customWidth="1"/>
    <col min="510" max="510" width="6.42578125" bestFit="1" customWidth="1"/>
    <col min="511" max="512" width="5.42578125" bestFit="1" customWidth="1"/>
    <col min="513" max="513" width="7.42578125" bestFit="1" customWidth="1"/>
    <col min="514" max="515" width="5.42578125" bestFit="1" customWidth="1"/>
    <col min="516" max="516" width="7" customWidth="1"/>
    <col min="517" max="517" width="4.85546875" bestFit="1" customWidth="1"/>
    <col min="518" max="518" width="6" bestFit="1" customWidth="1"/>
    <col min="519" max="519" width="5.42578125" bestFit="1" customWidth="1"/>
    <col min="520" max="520" width="6.42578125" bestFit="1" customWidth="1"/>
    <col min="521" max="521" width="4.42578125" bestFit="1" customWidth="1"/>
    <col min="755" max="755" width="29.85546875" bestFit="1" customWidth="1"/>
    <col min="756" max="756" width="5.28515625" bestFit="1" customWidth="1"/>
    <col min="758" max="758" width="6.5703125" bestFit="1" customWidth="1"/>
    <col min="759" max="759" width="6.5703125" customWidth="1"/>
    <col min="760" max="761" width="7.42578125" bestFit="1" customWidth="1"/>
    <col min="762" max="762" width="5.42578125" bestFit="1" customWidth="1"/>
    <col min="763" max="763" width="7.42578125" bestFit="1" customWidth="1"/>
    <col min="764" max="764" width="5.42578125" bestFit="1" customWidth="1"/>
    <col min="765" max="765" width="7.42578125" bestFit="1" customWidth="1"/>
    <col min="766" max="766" width="6.42578125" bestFit="1" customWidth="1"/>
    <col min="767" max="768" width="5.42578125" bestFit="1" customWidth="1"/>
    <col min="769" max="769" width="7.42578125" bestFit="1" customWidth="1"/>
    <col min="770" max="771" width="5.42578125" bestFit="1" customWidth="1"/>
    <col min="772" max="772" width="7" customWidth="1"/>
    <col min="773" max="773" width="4.85546875" bestFit="1" customWidth="1"/>
    <col min="774" max="774" width="6" bestFit="1" customWidth="1"/>
    <col min="775" max="775" width="5.42578125" bestFit="1" customWidth="1"/>
    <col min="776" max="776" width="6.42578125" bestFit="1" customWidth="1"/>
    <col min="777" max="777" width="4.42578125" bestFit="1" customWidth="1"/>
    <col min="1011" max="1011" width="29.85546875" bestFit="1" customWidth="1"/>
    <col min="1012" max="1012" width="5.28515625" bestFit="1" customWidth="1"/>
    <col min="1014" max="1014" width="6.5703125" bestFit="1" customWidth="1"/>
    <col min="1015" max="1015" width="6.5703125" customWidth="1"/>
    <col min="1016" max="1017" width="7.42578125" bestFit="1" customWidth="1"/>
    <col min="1018" max="1018" width="5.42578125" bestFit="1" customWidth="1"/>
    <col min="1019" max="1019" width="7.42578125" bestFit="1" customWidth="1"/>
    <col min="1020" max="1020" width="5.42578125" bestFit="1" customWidth="1"/>
    <col min="1021" max="1021" width="7.42578125" bestFit="1" customWidth="1"/>
    <col min="1022" max="1022" width="6.42578125" bestFit="1" customWidth="1"/>
    <col min="1023" max="1024" width="5.42578125" bestFit="1" customWidth="1"/>
    <col min="1025" max="1025" width="7.42578125" bestFit="1" customWidth="1"/>
    <col min="1026" max="1027" width="5.42578125" bestFit="1" customWidth="1"/>
    <col min="1028" max="1028" width="7" customWidth="1"/>
    <col min="1029" max="1029" width="4.85546875" bestFit="1" customWidth="1"/>
    <col min="1030" max="1030" width="6" bestFit="1" customWidth="1"/>
    <col min="1031" max="1031" width="5.42578125" bestFit="1" customWidth="1"/>
    <col min="1032" max="1032" width="6.42578125" bestFit="1" customWidth="1"/>
    <col min="1033" max="1033" width="4.42578125" bestFit="1" customWidth="1"/>
    <col min="1267" max="1267" width="29.85546875" bestFit="1" customWidth="1"/>
    <col min="1268" max="1268" width="5.28515625" bestFit="1" customWidth="1"/>
    <col min="1270" max="1270" width="6.5703125" bestFit="1" customWidth="1"/>
    <col min="1271" max="1271" width="6.5703125" customWidth="1"/>
    <col min="1272" max="1273" width="7.42578125" bestFit="1" customWidth="1"/>
    <col min="1274" max="1274" width="5.42578125" bestFit="1" customWidth="1"/>
    <col min="1275" max="1275" width="7.42578125" bestFit="1" customWidth="1"/>
    <col min="1276" max="1276" width="5.42578125" bestFit="1" customWidth="1"/>
    <col min="1277" max="1277" width="7.42578125" bestFit="1" customWidth="1"/>
    <col min="1278" max="1278" width="6.42578125" bestFit="1" customWidth="1"/>
    <col min="1279" max="1280" width="5.42578125" bestFit="1" customWidth="1"/>
    <col min="1281" max="1281" width="7.42578125" bestFit="1" customWidth="1"/>
    <col min="1282" max="1283" width="5.42578125" bestFit="1" customWidth="1"/>
    <col min="1284" max="1284" width="7" customWidth="1"/>
    <col min="1285" max="1285" width="4.85546875" bestFit="1" customWidth="1"/>
    <col min="1286" max="1286" width="6" bestFit="1" customWidth="1"/>
    <col min="1287" max="1287" width="5.42578125" bestFit="1" customWidth="1"/>
    <col min="1288" max="1288" width="6.42578125" bestFit="1" customWidth="1"/>
    <col min="1289" max="1289" width="4.42578125" bestFit="1" customWidth="1"/>
    <col min="1523" max="1523" width="29.85546875" bestFit="1" customWidth="1"/>
    <col min="1524" max="1524" width="5.28515625" bestFit="1" customWidth="1"/>
    <col min="1526" max="1526" width="6.5703125" bestFit="1" customWidth="1"/>
    <col min="1527" max="1527" width="6.5703125" customWidth="1"/>
    <col min="1528" max="1529" width="7.42578125" bestFit="1" customWidth="1"/>
    <col min="1530" max="1530" width="5.42578125" bestFit="1" customWidth="1"/>
    <col min="1531" max="1531" width="7.42578125" bestFit="1" customWidth="1"/>
    <col min="1532" max="1532" width="5.42578125" bestFit="1" customWidth="1"/>
    <col min="1533" max="1533" width="7.42578125" bestFit="1" customWidth="1"/>
    <col min="1534" max="1534" width="6.42578125" bestFit="1" customWidth="1"/>
    <col min="1535" max="1536" width="5.42578125" bestFit="1" customWidth="1"/>
    <col min="1537" max="1537" width="7.42578125" bestFit="1" customWidth="1"/>
    <col min="1538" max="1539" width="5.42578125" bestFit="1" customWidth="1"/>
    <col min="1540" max="1540" width="7" customWidth="1"/>
    <col min="1541" max="1541" width="4.85546875" bestFit="1" customWidth="1"/>
    <col min="1542" max="1542" width="6" bestFit="1" customWidth="1"/>
    <col min="1543" max="1543" width="5.42578125" bestFit="1" customWidth="1"/>
    <col min="1544" max="1544" width="6.42578125" bestFit="1" customWidth="1"/>
    <col min="1545" max="1545" width="4.42578125" bestFit="1" customWidth="1"/>
    <col min="1779" max="1779" width="29.85546875" bestFit="1" customWidth="1"/>
    <col min="1780" max="1780" width="5.28515625" bestFit="1" customWidth="1"/>
    <col min="1782" max="1782" width="6.5703125" bestFit="1" customWidth="1"/>
    <col min="1783" max="1783" width="6.5703125" customWidth="1"/>
    <col min="1784" max="1785" width="7.42578125" bestFit="1" customWidth="1"/>
    <col min="1786" max="1786" width="5.42578125" bestFit="1" customWidth="1"/>
    <col min="1787" max="1787" width="7.42578125" bestFit="1" customWidth="1"/>
    <col min="1788" max="1788" width="5.42578125" bestFit="1" customWidth="1"/>
    <col min="1789" max="1789" width="7.42578125" bestFit="1" customWidth="1"/>
    <col min="1790" max="1790" width="6.42578125" bestFit="1" customWidth="1"/>
    <col min="1791" max="1792" width="5.42578125" bestFit="1" customWidth="1"/>
    <col min="1793" max="1793" width="7.42578125" bestFit="1" customWidth="1"/>
    <col min="1794" max="1795" width="5.42578125" bestFit="1" customWidth="1"/>
    <col min="1796" max="1796" width="7" customWidth="1"/>
    <col min="1797" max="1797" width="4.85546875" bestFit="1" customWidth="1"/>
    <col min="1798" max="1798" width="6" bestFit="1" customWidth="1"/>
    <col min="1799" max="1799" width="5.42578125" bestFit="1" customWidth="1"/>
    <col min="1800" max="1800" width="6.42578125" bestFit="1" customWidth="1"/>
    <col min="1801" max="1801" width="4.42578125" bestFit="1" customWidth="1"/>
    <col min="2035" max="2035" width="29.85546875" bestFit="1" customWidth="1"/>
    <col min="2036" max="2036" width="5.28515625" bestFit="1" customWidth="1"/>
    <col min="2038" max="2038" width="6.5703125" bestFit="1" customWidth="1"/>
    <col min="2039" max="2039" width="6.5703125" customWidth="1"/>
    <col min="2040" max="2041" width="7.42578125" bestFit="1" customWidth="1"/>
    <col min="2042" max="2042" width="5.42578125" bestFit="1" customWidth="1"/>
    <col min="2043" max="2043" width="7.42578125" bestFit="1" customWidth="1"/>
    <col min="2044" max="2044" width="5.42578125" bestFit="1" customWidth="1"/>
    <col min="2045" max="2045" width="7.42578125" bestFit="1" customWidth="1"/>
    <col min="2046" max="2046" width="6.42578125" bestFit="1" customWidth="1"/>
    <col min="2047" max="2048" width="5.42578125" bestFit="1" customWidth="1"/>
    <col min="2049" max="2049" width="7.42578125" bestFit="1" customWidth="1"/>
    <col min="2050" max="2051" width="5.42578125" bestFit="1" customWidth="1"/>
    <col min="2052" max="2052" width="7" customWidth="1"/>
    <col min="2053" max="2053" width="4.85546875" bestFit="1" customWidth="1"/>
    <col min="2054" max="2054" width="6" bestFit="1" customWidth="1"/>
    <col min="2055" max="2055" width="5.42578125" bestFit="1" customWidth="1"/>
    <col min="2056" max="2056" width="6.42578125" bestFit="1" customWidth="1"/>
    <col min="2057" max="2057" width="4.42578125" bestFit="1" customWidth="1"/>
    <col min="2291" max="2291" width="29.85546875" bestFit="1" customWidth="1"/>
    <col min="2292" max="2292" width="5.28515625" bestFit="1" customWidth="1"/>
    <col min="2294" max="2294" width="6.5703125" bestFit="1" customWidth="1"/>
    <col min="2295" max="2295" width="6.5703125" customWidth="1"/>
    <col min="2296" max="2297" width="7.42578125" bestFit="1" customWidth="1"/>
    <col min="2298" max="2298" width="5.42578125" bestFit="1" customWidth="1"/>
    <col min="2299" max="2299" width="7.42578125" bestFit="1" customWidth="1"/>
    <col min="2300" max="2300" width="5.42578125" bestFit="1" customWidth="1"/>
    <col min="2301" max="2301" width="7.42578125" bestFit="1" customWidth="1"/>
    <col min="2302" max="2302" width="6.42578125" bestFit="1" customWidth="1"/>
    <col min="2303" max="2304" width="5.42578125" bestFit="1" customWidth="1"/>
    <col min="2305" max="2305" width="7.42578125" bestFit="1" customWidth="1"/>
    <col min="2306" max="2307" width="5.42578125" bestFit="1" customWidth="1"/>
    <col min="2308" max="2308" width="7" customWidth="1"/>
    <col min="2309" max="2309" width="4.85546875" bestFit="1" customWidth="1"/>
    <col min="2310" max="2310" width="6" bestFit="1" customWidth="1"/>
    <col min="2311" max="2311" width="5.42578125" bestFit="1" customWidth="1"/>
    <col min="2312" max="2312" width="6.42578125" bestFit="1" customWidth="1"/>
    <col min="2313" max="2313" width="4.42578125" bestFit="1" customWidth="1"/>
    <col min="2547" max="2547" width="29.85546875" bestFit="1" customWidth="1"/>
    <col min="2548" max="2548" width="5.28515625" bestFit="1" customWidth="1"/>
    <col min="2550" max="2550" width="6.5703125" bestFit="1" customWidth="1"/>
    <col min="2551" max="2551" width="6.5703125" customWidth="1"/>
    <col min="2552" max="2553" width="7.42578125" bestFit="1" customWidth="1"/>
    <col min="2554" max="2554" width="5.42578125" bestFit="1" customWidth="1"/>
    <col min="2555" max="2555" width="7.42578125" bestFit="1" customWidth="1"/>
    <col min="2556" max="2556" width="5.42578125" bestFit="1" customWidth="1"/>
    <col min="2557" max="2557" width="7.42578125" bestFit="1" customWidth="1"/>
    <col min="2558" max="2558" width="6.42578125" bestFit="1" customWidth="1"/>
    <col min="2559" max="2560" width="5.42578125" bestFit="1" customWidth="1"/>
    <col min="2561" max="2561" width="7.42578125" bestFit="1" customWidth="1"/>
    <col min="2562" max="2563" width="5.42578125" bestFit="1" customWidth="1"/>
    <col min="2564" max="2564" width="7" customWidth="1"/>
    <col min="2565" max="2565" width="4.85546875" bestFit="1" customWidth="1"/>
    <col min="2566" max="2566" width="6" bestFit="1" customWidth="1"/>
    <col min="2567" max="2567" width="5.42578125" bestFit="1" customWidth="1"/>
    <col min="2568" max="2568" width="6.42578125" bestFit="1" customWidth="1"/>
    <col min="2569" max="2569" width="4.42578125" bestFit="1" customWidth="1"/>
    <col min="2803" max="2803" width="29.85546875" bestFit="1" customWidth="1"/>
    <col min="2804" max="2804" width="5.28515625" bestFit="1" customWidth="1"/>
    <col min="2806" max="2806" width="6.5703125" bestFit="1" customWidth="1"/>
    <col min="2807" max="2807" width="6.5703125" customWidth="1"/>
    <col min="2808" max="2809" width="7.42578125" bestFit="1" customWidth="1"/>
    <col min="2810" max="2810" width="5.42578125" bestFit="1" customWidth="1"/>
    <col min="2811" max="2811" width="7.42578125" bestFit="1" customWidth="1"/>
    <col min="2812" max="2812" width="5.42578125" bestFit="1" customWidth="1"/>
    <col min="2813" max="2813" width="7.42578125" bestFit="1" customWidth="1"/>
    <col min="2814" max="2814" width="6.42578125" bestFit="1" customWidth="1"/>
    <col min="2815" max="2816" width="5.42578125" bestFit="1" customWidth="1"/>
    <col min="2817" max="2817" width="7.42578125" bestFit="1" customWidth="1"/>
    <col min="2818" max="2819" width="5.42578125" bestFit="1" customWidth="1"/>
    <col min="2820" max="2820" width="7" customWidth="1"/>
    <col min="2821" max="2821" width="4.85546875" bestFit="1" customWidth="1"/>
    <col min="2822" max="2822" width="6" bestFit="1" customWidth="1"/>
    <col min="2823" max="2823" width="5.42578125" bestFit="1" customWidth="1"/>
    <col min="2824" max="2824" width="6.42578125" bestFit="1" customWidth="1"/>
    <col min="2825" max="2825" width="4.42578125" bestFit="1" customWidth="1"/>
    <col min="3059" max="3059" width="29.85546875" bestFit="1" customWidth="1"/>
    <col min="3060" max="3060" width="5.28515625" bestFit="1" customWidth="1"/>
    <col min="3062" max="3062" width="6.5703125" bestFit="1" customWidth="1"/>
    <col min="3063" max="3063" width="6.5703125" customWidth="1"/>
    <col min="3064" max="3065" width="7.42578125" bestFit="1" customWidth="1"/>
    <col min="3066" max="3066" width="5.42578125" bestFit="1" customWidth="1"/>
    <col min="3067" max="3067" width="7.42578125" bestFit="1" customWidth="1"/>
    <col min="3068" max="3068" width="5.42578125" bestFit="1" customWidth="1"/>
    <col min="3069" max="3069" width="7.42578125" bestFit="1" customWidth="1"/>
    <col min="3070" max="3070" width="6.42578125" bestFit="1" customWidth="1"/>
    <col min="3071" max="3072" width="5.42578125" bestFit="1" customWidth="1"/>
    <col min="3073" max="3073" width="7.42578125" bestFit="1" customWidth="1"/>
    <col min="3074" max="3075" width="5.42578125" bestFit="1" customWidth="1"/>
    <col min="3076" max="3076" width="7" customWidth="1"/>
    <col min="3077" max="3077" width="4.85546875" bestFit="1" customWidth="1"/>
    <col min="3078" max="3078" width="6" bestFit="1" customWidth="1"/>
    <col min="3079" max="3079" width="5.42578125" bestFit="1" customWidth="1"/>
    <col min="3080" max="3080" width="6.42578125" bestFit="1" customWidth="1"/>
    <col min="3081" max="3081" width="4.42578125" bestFit="1" customWidth="1"/>
    <col min="3315" max="3315" width="29.85546875" bestFit="1" customWidth="1"/>
    <col min="3316" max="3316" width="5.28515625" bestFit="1" customWidth="1"/>
    <col min="3318" max="3318" width="6.5703125" bestFit="1" customWidth="1"/>
    <col min="3319" max="3319" width="6.5703125" customWidth="1"/>
    <col min="3320" max="3321" width="7.42578125" bestFit="1" customWidth="1"/>
    <col min="3322" max="3322" width="5.42578125" bestFit="1" customWidth="1"/>
    <col min="3323" max="3323" width="7.42578125" bestFit="1" customWidth="1"/>
    <col min="3324" max="3324" width="5.42578125" bestFit="1" customWidth="1"/>
    <col min="3325" max="3325" width="7.42578125" bestFit="1" customWidth="1"/>
    <col min="3326" max="3326" width="6.42578125" bestFit="1" customWidth="1"/>
    <col min="3327" max="3328" width="5.42578125" bestFit="1" customWidth="1"/>
    <col min="3329" max="3329" width="7.42578125" bestFit="1" customWidth="1"/>
    <col min="3330" max="3331" width="5.42578125" bestFit="1" customWidth="1"/>
    <col min="3332" max="3332" width="7" customWidth="1"/>
    <col min="3333" max="3333" width="4.85546875" bestFit="1" customWidth="1"/>
    <col min="3334" max="3334" width="6" bestFit="1" customWidth="1"/>
    <col min="3335" max="3335" width="5.42578125" bestFit="1" customWidth="1"/>
    <col min="3336" max="3336" width="6.42578125" bestFit="1" customWidth="1"/>
    <col min="3337" max="3337" width="4.42578125" bestFit="1" customWidth="1"/>
    <col min="3571" max="3571" width="29.85546875" bestFit="1" customWidth="1"/>
    <col min="3572" max="3572" width="5.28515625" bestFit="1" customWidth="1"/>
    <col min="3574" max="3574" width="6.5703125" bestFit="1" customWidth="1"/>
    <col min="3575" max="3575" width="6.5703125" customWidth="1"/>
    <col min="3576" max="3577" width="7.42578125" bestFit="1" customWidth="1"/>
    <col min="3578" max="3578" width="5.42578125" bestFit="1" customWidth="1"/>
    <col min="3579" max="3579" width="7.42578125" bestFit="1" customWidth="1"/>
    <col min="3580" max="3580" width="5.42578125" bestFit="1" customWidth="1"/>
    <col min="3581" max="3581" width="7.42578125" bestFit="1" customWidth="1"/>
    <col min="3582" max="3582" width="6.42578125" bestFit="1" customWidth="1"/>
    <col min="3583" max="3584" width="5.42578125" bestFit="1" customWidth="1"/>
    <col min="3585" max="3585" width="7.42578125" bestFit="1" customWidth="1"/>
    <col min="3586" max="3587" width="5.42578125" bestFit="1" customWidth="1"/>
    <col min="3588" max="3588" width="7" customWidth="1"/>
    <col min="3589" max="3589" width="4.85546875" bestFit="1" customWidth="1"/>
    <col min="3590" max="3590" width="6" bestFit="1" customWidth="1"/>
    <col min="3591" max="3591" width="5.42578125" bestFit="1" customWidth="1"/>
    <col min="3592" max="3592" width="6.42578125" bestFit="1" customWidth="1"/>
    <col min="3593" max="3593" width="4.42578125" bestFit="1" customWidth="1"/>
    <col min="3827" max="3827" width="29.85546875" bestFit="1" customWidth="1"/>
    <col min="3828" max="3828" width="5.28515625" bestFit="1" customWidth="1"/>
    <col min="3830" max="3830" width="6.5703125" bestFit="1" customWidth="1"/>
    <col min="3831" max="3831" width="6.5703125" customWidth="1"/>
    <col min="3832" max="3833" width="7.42578125" bestFit="1" customWidth="1"/>
    <col min="3834" max="3834" width="5.42578125" bestFit="1" customWidth="1"/>
    <col min="3835" max="3835" width="7.42578125" bestFit="1" customWidth="1"/>
    <col min="3836" max="3836" width="5.42578125" bestFit="1" customWidth="1"/>
    <col min="3837" max="3837" width="7.42578125" bestFit="1" customWidth="1"/>
    <col min="3838" max="3838" width="6.42578125" bestFit="1" customWidth="1"/>
    <col min="3839" max="3840" width="5.42578125" bestFit="1" customWidth="1"/>
    <col min="3841" max="3841" width="7.42578125" bestFit="1" customWidth="1"/>
    <col min="3842" max="3843" width="5.42578125" bestFit="1" customWidth="1"/>
    <col min="3844" max="3844" width="7" customWidth="1"/>
    <col min="3845" max="3845" width="4.85546875" bestFit="1" customWidth="1"/>
    <col min="3846" max="3846" width="6" bestFit="1" customWidth="1"/>
    <col min="3847" max="3847" width="5.42578125" bestFit="1" customWidth="1"/>
    <col min="3848" max="3848" width="6.42578125" bestFit="1" customWidth="1"/>
    <col min="3849" max="3849" width="4.42578125" bestFit="1" customWidth="1"/>
    <col min="4083" max="4083" width="29.85546875" bestFit="1" customWidth="1"/>
    <col min="4084" max="4084" width="5.28515625" bestFit="1" customWidth="1"/>
    <col min="4086" max="4086" width="6.5703125" bestFit="1" customWidth="1"/>
    <col min="4087" max="4087" width="6.5703125" customWidth="1"/>
    <col min="4088" max="4089" width="7.42578125" bestFit="1" customWidth="1"/>
    <col min="4090" max="4090" width="5.42578125" bestFit="1" customWidth="1"/>
    <col min="4091" max="4091" width="7.42578125" bestFit="1" customWidth="1"/>
    <col min="4092" max="4092" width="5.42578125" bestFit="1" customWidth="1"/>
    <col min="4093" max="4093" width="7.42578125" bestFit="1" customWidth="1"/>
    <col min="4094" max="4094" width="6.42578125" bestFit="1" customWidth="1"/>
    <col min="4095" max="4096" width="5.42578125" bestFit="1" customWidth="1"/>
    <col min="4097" max="4097" width="7.42578125" bestFit="1" customWidth="1"/>
    <col min="4098" max="4099" width="5.42578125" bestFit="1" customWidth="1"/>
    <col min="4100" max="4100" width="7" customWidth="1"/>
    <col min="4101" max="4101" width="4.85546875" bestFit="1" customWidth="1"/>
    <col min="4102" max="4102" width="6" bestFit="1" customWidth="1"/>
    <col min="4103" max="4103" width="5.42578125" bestFit="1" customWidth="1"/>
    <col min="4104" max="4104" width="6.42578125" bestFit="1" customWidth="1"/>
    <col min="4105" max="4105" width="4.42578125" bestFit="1" customWidth="1"/>
    <col min="4339" max="4339" width="29.85546875" bestFit="1" customWidth="1"/>
    <col min="4340" max="4340" width="5.28515625" bestFit="1" customWidth="1"/>
    <col min="4342" max="4342" width="6.5703125" bestFit="1" customWidth="1"/>
    <col min="4343" max="4343" width="6.5703125" customWidth="1"/>
    <col min="4344" max="4345" width="7.42578125" bestFit="1" customWidth="1"/>
    <col min="4346" max="4346" width="5.42578125" bestFit="1" customWidth="1"/>
    <col min="4347" max="4347" width="7.42578125" bestFit="1" customWidth="1"/>
    <col min="4348" max="4348" width="5.42578125" bestFit="1" customWidth="1"/>
    <col min="4349" max="4349" width="7.42578125" bestFit="1" customWidth="1"/>
    <col min="4350" max="4350" width="6.42578125" bestFit="1" customWidth="1"/>
    <col min="4351" max="4352" width="5.42578125" bestFit="1" customWidth="1"/>
    <col min="4353" max="4353" width="7.42578125" bestFit="1" customWidth="1"/>
    <col min="4354" max="4355" width="5.42578125" bestFit="1" customWidth="1"/>
    <col min="4356" max="4356" width="7" customWidth="1"/>
    <col min="4357" max="4357" width="4.85546875" bestFit="1" customWidth="1"/>
    <col min="4358" max="4358" width="6" bestFit="1" customWidth="1"/>
    <col min="4359" max="4359" width="5.42578125" bestFit="1" customWidth="1"/>
    <col min="4360" max="4360" width="6.42578125" bestFit="1" customWidth="1"/>
    <col min="4361" max="4361" width="4.42578125" bestFit="1" customWidth="1"/>
    <col min="4595" max="4595" width="29.85546875" bestFit="1" customWidth="1"/>
    <col min="4596" max="4596" width="5.28515625" bestFit="1" customWidth="1"/>
    <col min="4598" max="4598" width="6.5703125" bestFit="1" customWidth="1"/>
    <col min="4599" max="4599" width="6.5703125" customWidth="1"/>
    <col min="4600" max="4601" width="7.42578125" bestFit="1" customWidth="1"/>
    <col min="4602" max="4602" width="5.42578125" bestFit="1" customWidth="1"/>
    <col min="4603" max="4603" width="7.42578125" bestFit="1" customWidth="1"/>
    <col min="4604" max="4604" width="5.42578125" bestFit="1" customWidth="1"/>
    <col min="4605" max="4605" width="7.42578125" bestFit="1" customWidth="1"/>
    <col min="4606" max="4606" width="6.42578125" bestFit="1" customWidth="1"/>
    <col min="4607" max="4608" width="5.42578125" bestFit="1" customWidth="1"/>
    <col min="4609" max="4609" width="7.42578125" bestFit="1" customWidth="1"/>
    <col min="4610" max="4611" width="5.42578125" bestFit="1" customWidth="1"/>
    <col min="4612" max="4612" width="7" customWidth="1"/>
    <col min="4613" max="4613" width="4.85546875" bestFit="1" customWidth="1"/>
    <col min="4614" max="4614" width="6" bestFit="1" customWidth="1"/>
    <col min="4615" max="4615" width="5.42578125" bestFit="1" customWidth="1"/>
    <col min="4616" max="4616" width="6.42578125" bestFit="1" customWidth="1"/>
    <col min="4617" max="4617" width="4.42578125" bestFit="1" customWidth="1"/>
    <col min="4851" max="4851" width="29.85546875" bestFit="1" customWidth="1"/>
    <col min="4852" max="4852" width="5.28515625" bestFit="1" customWidth="1"/>
    <col min="4854" max="4854" width="6.5703125" bestFit="1" customWidth="1"/>
    <col min="4855" max="4855" width="6.5703125" customWidth="1"/>
    <col min="4856" max="4857" width="7.42578125" bestFit="1" customWidth="1"/>
    <col min="4858" max="4858" width="5.42578125" bestFit="1" customWidth="1"/>
    <col min="4859" max="4859" width="7.42578125" bestFit="1" customWidth="1"/>
    <col min="4860" max="4860" width="5.42578125" bestFit="1" customWidth="1"/>
    <col min="4861" max="4861" width="7.42578125" bestFit="1" customWidth="1"/>
    <col min="4862" max="4862" width="6.42578125" bestFit="1" customWidth="1"/>
    <col min="4863" max="4864" width="5.42578125" bestFit="1" customWidth="1"/>
    <col min="4865" max="4865" width="7.42578125" bestFit="1" customWidth="1"/>
    <col min="4866" max="4867" width="5.42578125" bestFit="1" customWidth="1"/>
    <col min="4868" max="4868" width="7" customWidth="1"/>
    <col min="4869" max="4869" width="4.85546875" bestFit="1" customWidth="1"/>
    <col min="4870" max="4870" width="6" bestFit="1" customWidth="1"/>
    <col min="4871" max="4871" width="5.42578125" bestFit="1" customWidth="1"/>
    <col min="4872" max="4872" width="6.42578125" bestFit="1" customWidth="1"/>
    <col min="4873" max="4873" width="4.42578125" bestFit="1" customWidth="1"/>
    <col min="5107" max="5107" width="29.85546875" bestFit="1" customWidth="1"/>
    <col min="5108" max="5108" width="5.28515625" bestFit="1" customWidth="1"/>
    <col min="5110" max="5110" width="6.5703125" bestFit="1" customWidth="1"/>
    <col min="5111" max="5111" width="6.5703125" customWidth="1"/>
    <col min="5112" max="5113" width="7.42578125" bestFit="1" customWidth="1"/>
    <col min="5114" max="5114" width="5.42578125" bestFit="1" customWidth="1"/>
    <col min="5115" max="5115" width="7.42578125" bestFit="1" customWidth="1"/>
    <col min="5116" max="5116" width="5.42578125" bestFit="1" customWidth="1"/>
    <col min="5117" max="5117" width="7.42578125" bestFit="1" customWidth="1"/>
    <col min="5118" max="5118" width="6.42578125" bestFit="1" customWidth="1"/>
    <col min="5119" max="5120" width="5.42578125" bestFit="1" customWidth="1"/>
    <col min="5121" max="5121" width="7.42578125" bestFit="1" customWidth="1"/>
    <col min="5122" max="5123" width="5.42578125" bestFit="1" customWidth="1"/>
    <col min="5124" max="5124" width="7" customWidth="1"/>
    <col min="5125" max="5125" width="4.85546875" bestFit="1" customWidth="1"/>
    <col min="5126" max="5126" width="6" bestFit="1" customWidth="1"/>
    <col min="5127" max="5127" width="5.42578125" bestFit="1" customWidth="1"/>
    <col min="5128" max="5128" width="6.42578125" bestFit="1" customWidth="1"/>
    <col min="5129" max="5129" width="4.42578125" bestFit="1" customWidth="1"/>
    <col min="5363" max="5363" width="29.85546875" bestFit="1" customWidth="1"/>
    <col min="5364" max="5364" width="5.28515625" bestFit="1" customWidth="1"/>
    <col min="5366" max="5366" width="6.5703125" bestFit="1" customWidth="1"/>
    <col min="5367" max="5367" width="6.5703125" customWidth="1"/>
    <col min="5368" max="5369" width="7.42578125" bestFit="1" customWidth="1"/>
    <col min="5370" max="5370" width="5.42578125" bestFit="1" customWidth="1"/>
    <col min="5371" max="5371" width="7.42578125" bestFit="1" customWidth="1"/>
    <col min="5372" max="5372" width="5.42578125" bestFit="1" customWidth="1"/>
    <col min="5373" max="5373" width="7.42578125" bestFit="1" customWidth="1"/>
    <col min="5374" max="5374" width="6.42578125" bestFit="1" customWidth="1"/>
    <col min="5375" max="5376" width="5.42578125" bestFit="1" customWidth="1"/>
    <col min="5377" max="5377" width="7.42578125" bestFit="1" customWidth="1"/>
    <col min="5378" max="5379" width="5.42578125" bestFit="1" customWidth="1"/>
    <col min="5380" max="5380" width="7" customWidth="1"/>
    <col min="5381" max="5381" width="4.85546875" bestFit="1" customWidth="1"/>
    <col min="5382" max="5382" width="6" bestFit="1" customWidth="1"/>
    <col min="5383" max="5383" width="5.42578125" bestFit="1" customWidth="1"/>
    <col min="5384" max="5384" width="6.42578125" bestFit="1" customWidth="1"/>
    <col min="5385" max="5385" width="4.42578125" bestFit="1" customWidth="1"/>
    <col min="5619" max="5619" width="29.85546875" bestFit="1" customWidth="1"/>
    <col min="5620" max="5620" width="5.28515625" bestFit="1" customWidth="1"/>
    <col min="5622" max="5622" width="6.5703125" bestFit="1" customWidth="1"/>
    <col min="5623" max="5623" width="6.5703125" customWidth="1"/>
    <col min="5624" max="5625" width="7.42578125" bestFit="1" customWidth="1"/>
    <col min="5626" max="5626" width="5.42578125" bestFit="1" customWidth="1"/>
    <col min="5627" max="5627" width="7.42578125" bestFit="1" customWidth="1"/>
    <col min="5628" max="5628" width="5.42578125" bestFit="1" customWidth="1"/>
    <col min="5629" max="5629" width="7.42578125" bestFit="1" customWidth="1"/>
    <col min="5630" max="5630" width="6.42578125" bestFit="1" customWidth="1"/>
    <col min="5631" max="5632" width="5.42578125" bestFit="1" customWidth="1"/>
    <col min="5633" max="5633" width="7.42578125" bestFit="1" customWidth="1"/>
    <col min="5634" max="5635" width="5.42578125" bestFit="1" customWidth="1"/>
    <col min="5636" max="5636" width="7" customWidth="1"/>
    <col min="5637" max="5637" width="4.85546875" bestFit="1" customWidth="1"/>
    <col min="5638" max="5638" width="6" bestFit="1" customWidth="1"/>
    <col min="5639" max="5639" width="5.42578125" bestFit="1" customWidth="1"/>
    <col min="5640" max="5640" width="6.42578125" bestFit="1" customWidth="1"/>
    <col min="5641" max="5641" width="4.42578125" bestFit="1" customWidth="1"/>
    <col min="5875" max="5875" width="29.85546875" bestFit="1" customWidth="1"/>
    <col min="5876" max="5876" width="5.28515625" bestFit="1" customWidth="1"/>
    <col min="5878" max="5878" width="6.5703125" bestFit="1" customWidth="1"/>
    <col min="5879" max="5879" width="6.5703125" customWidth="1"/>
    <col min="5880" max="5881" width="7.42578125" bestFit="1" customWidth="1"/>
    <col min="5882" max="5882" width="5.42578125" bestFit="1" customWidth="1"/>
    <col min="5883" max="5883" width="7.42578125" bestFit="1" customWidth="1"/>
    <col min="5884" max="5884" width="5.42578125" bestFit="1" customWidth="1"/>
    <col min="5885" max="5885" width="7.42578125" bestFit="1" customWidth="1"/>
    <col min="5886" max="5886" width="6.42578125" bestFit="1" customWidth="1"/>
    <col min="5887" max="5888" width="5.42578125" bestFit="1" customWidth="1"/>
    <col min="5889" max="5889" width="7.42578125" bestFit="1" customWidth="1"/>
    <col min="5890" max="5891" width="5.42578125" bestFit="1" customWidth="1"/>
    <col min="5892" max="5892" width="7" customWidth="1"/>
    <col min="5893" max="5893" width="4.85546875" bestFit="1" customWidth="1"/>
    <col min="5894" max="5894" width="6" bestFit="1" customWidth="1"/>
    <col min="5895" max="5895" width="5.42578125" bestFit="1" customWidth="1"/>
    <col min="5896" max="5896" width="6.42578125" bestFit="1" customWidth="1"/>
    <col min="5897" max="5897" width="4.42578125" bestFit="1" customWidth="1"/>
    <col min="6131" max="6131" width="29.85546875" bestFit="1" customWidth="1"/>
    <col min="6132" max="6132" width="5.28515625" bestFit="1" customWidth="1"/>
    <col min="6134" max="6134" width="6.5703125" bestFit="1" customWidth="1"/>
    <col min="6135" max="6135" width="6.5703125" customWidth="1"/>
    <col min="6136" max="6137" width="7.42578125" bestFit="1" customWidth="1"/>
    <col min="6138" max="6138" width="5.42578125" bestFit="1" customWidth="1"/>
    <col min="6139" max="6139" width="7.42578125" bestFit="1" customWidth="1"/>
    <col min="6140" max="6140" width="5.42578125" bestFit="1" customWidth="1"/>
    <col min="6141" max="6141" width="7.42578125" bestFit="1" customWidth="1"/>
    <col min="6142" max="6142" width="6.42578125" bestFit="1" customWidth="1"/>
    <col min="6143" max="6144" width="5.42578125" bestFit="1" customWidth="1"/>
    <col min="6145" max="6145" width="7.42578125" bestFit="1" customWidth="1"/>
    <col min="6146" max="6147" width="5.42578125" bestFit="1" customWidth="1"/>
    <col min="6148" max="6148" width="7" customWidth="1"/>
    <col min="6149" max="6149" width="4.85546875" bestFit="1" customWidth="1"/>
    <col min="6150" max="6150" width="6" bestFit="1" customWidth="1"/>
    <col min="6151" max="6151" width="5.42578125" bestFit="1" customWidth="1"/>
    <col min="6152" max="6152" width="6.42578125" bestFit="1" customWidth="1"/>
    <col min="6153" max="6153" width="4.42578125" bestFit="1" customWidth="1"/>
    <col min="6387" max="6387" width="29.85546875" bestFit="1" customWidth="1"/>
    <col min="6388" max="6388" width="5.28515625" bestFit="1" customWidth="1"/>
    <col min="6390" max="6390" width="6.5703125" bestFit="1" customWidth="1"/>
    <col min="6391" max="6391" width="6.5703125" customWidth="1"/>
    <col min="6392" max="6393" width="7.42578125" bestFit="1" customWidth="1"/>
    <col min="6394" max="6394" width="5.42578125" bestFit="1" customWidth="1"/>
    <col min="6395" max="6395" width="7.42578125" bestFit="1" customWidth="1"/>
    <col min="6396" max="6396" width="5.42578125" bestFit="1" customWidth="1"/>
    <col min="6397" max="6397" width="7.42578125" bestFit="1" customWidth="1"/>
    <col min="6398" max="6398" width="6.42578125" bestFit="1" customWidth="1"/>
    <col min="6399" max="6400" width="5.42578125" bestFit="1" customWidth="1"/>
    <col min="6401" max="6401" width="7.42578125" bestFit="1" customWidth="1"/>
    <col min="6402" max="6403" width="5.42578125" bestFit="1" customWidth="1"/>
    <col min="6404" max="6404" width="7" customWidth="1"/>
    <col min="6405" max="6405" width="4.85546875" bestFit="1" customWidth="1"/>
    <col min="6406" max="6406" width="6" bestFit="1" customWidth="1"/>
    <col min="6407" max="6407" width="5.42578125" bestFit="1" customWidth="1"/>
    <col min="6408" max="6408" width="6.42578125" bestFit="1" customWidth="1"/>
    <col min="6409" max="6409" width="4.42578125" bestFit="1" customWidth="1"/>
    <col min="6643" max="6643" width="29.85546875" bestFit="1" customWidth="1"/>
    <col min="6644" max="6644" width="5.28515625" bestFit="1" customWidth="1"/>
    <col min="6646" max="6646" width="6.5703125" bestFit="1" customWidth="1"/>
    <col min="6647" max="6647" width="6.5703125" customWidth="1"/>
    <col min="6648" max="6649" width="7.42578125" bestFit="1" customWidth="1"/>
    <col min="6650" max="6650" width="5.42578125" bestFit="1" customWidth="1"/>
    <col min="6651" max="6651" width="7.42578125" bestFit="1" customWidth="1"/>
    <col min="6652" max="6652" width="5.42578125" bestFit="1" customWidth="1"/>
    <col min="6653" max="6653" width="7.42578125" bestFit="1" customWidth="1"/>
    <col min="6654" max="6654" width="6.42578125" bestFit="1" customWidth="1"/>
    <col min="6655" max="6656" width="5.42578125" bestFit="1" customWidth="1"/>
    <col min="6657" max="6657" width="7.42578125" bestFit="1" customWidth="1"/>
    <col min="6658" max="6659" width="5.42578125" bestFit="1" customWidth="1"/>
    <col min="6660" max="6660" width="7" customWidth="1"/>
    <col min="6661" max="6661" width="4.85546875" bestFit="1" customWidth="1"/>
    <col min="6662" max="6662" width="6" bestFit="1" customWidth="1"/>
    <col min="6663" max="6663" width="5.42578125" bestFit="1" customWidth="1"/>
    <col min="6664" max="6664" width="6.42578125" bestFit="1" customWidth="1"/>
    <col min="6665" max="6665" width="4.42578125" bestFit="1" customWidth="1"/>
    <col min="6899" max="6899" width="29.85546875" bestFit="1" customWidth="1"/>
    <col min="6900" max="6900" width="5.28515625" bestFit="1" customWidth="1"/>
    <col min="6902" max="6902" width="6.5703125" bestFit="1" customWidth="1"/>
    <col min="6903" max="6903" width="6.5703125" customWidth="1"/>
    <col min="6904" max="6905" width="7.42578125" bestFit="1" customWidth="1"/>
    <col min="6906" max="6906" width="5.42578125" bestFit="1" customWidth="1"/>
    <col min="6907" max="6907" width="7.42578125" bestFit="1" customWidth="1"/>
    <col min="6908" max="6908" width="5.42578125" bestFit="1" customWidth="1"/>
    <col min="6909" max="6909" width="7.42578125" bestFit="1" customWidth="1"/>
    <col min="6910" max="6910" width="6.42578125" bestFit="1" customWidth="1"/>
    <col min="6911" max="6912" width="5.42578125" bestFit="1" customWidth="1"/>
    <col min="6913" max="6913" width="7.42578125" bestFit="1" customWidth="1"/>
    <col min="6914" max="6915" width="5.42578125" bestFit="1" customWidth="1"/>
    <col min="6916" max="6916" width="7" customWidth="1"/>
    <col min="6917" max="6917" width="4.85546875" bestFit="1" customWidth="1"/>
    <col min="6918" max="6918" width="6" bestFit="1" customWidth="1"/>
    <col min="6919" max="6919" width="5.42578125" bestFit="1" customWidth="1"/>
    <col min="6920" max="6920" width="6.42578125" bestFit="1" customWidth="1"/>
    <col min="6921" max="6921" width="4.42578125" bestFit="1" customWidth="1"/>
    <col min="7155" max="7155" width="29.85546875" bestFit="1" customWidth="1"/>
    <col min="7156" max="7156" width="5.28515625" bestFit="1" customWidth="1"/>
    <col min="7158" max="7158" width="6.5703125" bestFit="1" customWidth="1"/>
    <col min="7159" max="7159" width="6.5703125" customWidth="1"/>
    <col min="7160" max="7161" width="7.42578125" bestFit="1" customWidth="1"/>
    <col min="7162" max="7162" width="5.42578125" bestFit="1" customWidth="1"/>
    <col min="7163" max="7163" width="7.42578125" bestFit="1" customWidth="1"/>
    <col min="7164" max="7164" width="5.42578125" bestFit="1" customWidth="1"/>
    <col min="7165" max="7165" width="7.42578125" bestFit="1" customWidth="1"/>
    <col min="7166" max="7166" width="6.42578125" bestFit="1" customWidth="1"/>
    <col min="7167" max="7168" width="5.42578125" bestFit="1" customWidth="1"/>
    <col min="7169" max="7169" width="7.42578125" bestFit="1" customWidth="1"/>
    <col min="7170" max="7171" width="5.42578125" bestFit="1" customWidth="1"/>
    <col min="7172" max="7172" width="7" customWidth="1"/>
    <col min="7173" max="7173" width="4.85546875" bestFit="1" customWidth="1"/>
    <col min="7174" max="7174" width="6" bestFit="1" customWidth="1"/>
    <col min="7175" max="7175" width="5.42578125" bestFit="1" customWidth="1"/>
    <col min="7176" max="7176" width="6.42578125" bestFit="1" customWidth="1"/>
    <col min="7177" max="7177" width="4.42578125" bestFit="1" customWidth="1"/>
    <col min="7411" max="7411" width="29.85546875" bestFit="1" customWidth="1"/>
    <col min="7412" max="7412" width="5.28515625" bestFit="1" customWidth="1"/>
    <col min="7414" max="7414" width="6.5703125" bestFit="1" customWidth="1"/>
    <col min="7415" max="7415" width="6.5703125" customWidth="1"/>
    <col min="7416" max="7417" width="7.42578125" bestFit="1" customWidth="1"/>
    <col min="7418" max="7418" width="5.42578125" bestFit="1" customWidth="1"/>
    <col min="7419" max="7419" width="7.42578125" bestFit="1" customWidth="1"/>
    <col min="7420" max="7420" width="5.42578125" bestFit="1" customWidth="1"/>
    <col min="7421" max="7421" width="7.42578125" bestFit="1" customWidth="1"/>
    <col min="7422" max="7422" width="6.42578125" bestFit="1" customWidth="1"/>
    <col min="7423" max="7424" width="5.42578125" bestFit="1" customWidth="1"/>
    <col min="7425" max="7425" width="7.42578125" bestFit="1" customWidth="1"/>
    <col min="7426" max="7427" width="5.42578125" bestFit="1" customWidth="1"/>
    <col min="7428" max="7428" width="7" customWidth="1"/>
    <col min="7429" max="7429" width="4.85546875" bestFit="1" customWidth="1"/>
    <col min="7430" max="7430" width="6" bestFit="1" customWidth="1"/>
    <col min="7431" max="7431" width="5.42578125" bestFit="1" customWidth="1"/>
    <col min="7432" max="7432" width="6.42578125" bestFit="1" customWidth="1"/>
    <col min="7433" max="7433" width="4.42578125" bestFit="1" customWidth="1"/>
    <col min="7667" max="7667" width="29.85546875" bestFit="1" customWidth="1"/>
    <col min="7668" max="7668" width="5.28515625" bestFit="1" customWidth="1"/>
    <col min="7670" max="7670" width="6.5703125" bestFit="1" customWidth="1"/>
    <col min="7671" max="7671" width="6.5703125" customWidth="1"/>
    <col min="7672" max="7673" width="7.42578125" bestFit="1" customWidth="1"/>
    <col min="7674" max="7674" width="5.42578125" bestFit="1" customWidth="1"/>
    <col min="7675" max="7675" width="7.42578125" bestFit="1" customWidth="1"/>
    <col min="7676" max="7676" width="5.42578125" bestFit="1" customWidth="1"/>
    <col min="7677" max="7677" width="7.42578125" bestFit="1" customWidth="1"/>
    <col min="7678" max="7678" width="6.42578125" bestFit="1" customWidth="1"/>
    <col min="7679" max="7680" width="5.42578125" bestFit="1" customWidth="1"/>
    <col min="7681" max="7681" width="7.42578125" bestFit="1" customWidth="1"/>
    <col min="7682" max="7683" width="5.42578125" bestFit="1" customWidth="1"/>
    <col min="7684" max="7684" width="7" customWidth="1"/>
    <col min="7685" max="7685" width="4.85546875" bestFit="1" customWidth="1"/>
    <col min="7686" max="7686" width="6" bestFit="1" customWidth="1"/>
    <col min="7687" max="7687" width="5.42578125" bestFit="1" customWidth="1"/>
    <col min="7688" max="7688" width="6.42578125" bestFit="1" customWidth="1"/>
    <col min="7689" max="7689" width="4.42578125" bestFit="1" customWidth="1"/>
    <col min="7923" max="7923" width="29.85546875" bestFit="1" customWidth="1"/>
    <col min="7924" max="7924" width="5.28515625" bestFit="1" customWidth="1"/>
    <col min="7926" max="7926" width="6.5703125" bestFit="1" customWidth="1"/>
    <col min="7927" max="7927" width="6.5703125" customWidth="1"/>
    <col min="7928" max="7929" width="7.42578125" bestFit="1" customWidth="1"/>
    <col min="7930" max="7930" width="5.42578125" bestFit="1" customWidth="1"/>
    <col min="7931" max="7931" width="7.42578125" bestFit="1" customWidth="1"/>
    <col min="7932" max="7932" width="5.42578125" bestFit="1" customWidth="1"/>
    <col min="7933" max="7933" width="7.42578125" bestFit="1" customWidth="1"/>
    <col min="7934" max="7934" width="6.42578125" bestFit="1" customWidth="1"/>
    <col min="7935" max="7936" width="5.42578125" bestFit="1" customWidth="1"/>
    <col min="7937" max="7937" width="7.42578125" bestFit="1" customWidth="1"/>
    <col min="7938" max="7939" width="5.42578125" bestFit="1" customWidth="1"/>
    <col min="7940" max="7940" width="7" customWidth="1"/>
    <col min="7941" max="7941" width="4.85546875" bestFit="1" customWidth="1"/>
    <col min="7942" max="7942" width="6" bestFit="1" customWidth="1"/>
    <col min="7943" max="7943" width="5.42578125" bestFit="1" customWidth="1"/>
    <col min="7944" max="7944" width="6.42578125" bestFit="1" customWidth="1"/>
    <col min="7945" max="7945" width="4.42578125" bestFit="1" customWidth="1"/>
    <col min="8179" max="8179" width="29.85546875" bestFit="1" customWidth="1"/>
    <col min="8180" max="8180" width="5.28515625" bestFit="1" customWidth="1"/>
    <col min="8182" max="8182" width="6.5703125" bestFit="1" customWidth="1"/>
    <col min="8183" max="8183" width="6.5703125" customWidth="1"/>
    <col min="8184" max="8185" width="7.42578125" bestFit="1" customWidth="1"/>
    <col min="8186" max="8186" width="5.42578125" bestFit="1" customWidth="1"/>
    <col min="8187" max="8187" width="7.42578125" bestFit="1" customWidth="1"/>
    <col min="8188" max="8188" width="5.42578125" bestFit="1" customWidth="1"/>
    <col min="8189" max="8189" width="7.42578125" bestFit="1" customWidth="1"/>
    <col min="8190" max="8190" width="6.42578125" bestFit="1" customWidth="1"/>
    <col min="8191" max="8192" width="5.42578125" bestFit="1" customWidth="1"/>
    <col min="8193" max="8193" width="7.42578125" bestFit="1" customWidth="1"/>
    <col min="8194" max="8195" width="5.42578125" bestFit="1" customWidth="1"/>
    <col min="8196" max="8196" width="7" customWidth="1"/>
    <col min="8197" max="8197" width="4.85546875" bestFit="1" customWidth="1"/>
    <col min="8198" max="8198" width="6" bestFit="1" customWidth="1"/>
    <col min="8199" max="8199" width="5.42578125" bestFit="1" customWidth="1"/>
    <col min="8200" max="8200" width="6.42578125" bestFit="1" customWidth="1"/>
    <col min="8201" max="8201" width="4.42578125" bestFit="1" customWidth="1"/>
    <col min="8435" max="8435" width="29.85546875" bestFit="1" customWidth="1"/>
    <col min="8436" max="8436" width="5.28515625" bestFit="1" customWidth="1"/>
    <col min="8438" max="8438" width="6.5703125" bestFit="1" customWidth="1"/>
    <col min="8439" max="8439" width="6.5703125" customWidth="1"/>
    <col min="8440" max="8441" width="7.42578125" bestFit="1" customWidth="1"/>
    <col min="8442" max="8442" width="5.42578125" bestFit="1" customWidth="1"/>
    <col min="8443" max="8443" width="7.42578125" bestFit="1" customWidth="1"/>
    <col min="8444" max="8444" width="5.42578125" bestFit="1" customWidth="1"/>
    <col min="8445" max="8445" width="7.42578125" bestFit="1" customWidth="1"/>
    <col min="8446" max="8446" width="6.42578125" bestFit="1" customWidth="1"/>
    <col min="8447" max="8448" width="5.42578125" bestFit="1" customWidth="1"/>
    <col min="8449" max="8449" width="7.42578125" bestFit="1" customWidth="1"/>
    <col min="8450" max="8451" width="5.42578125" bestFit="1" customWidth="1"/>
    <col min="8452" max="8452" width="7" customWidth="1"/>
    <col min="8453" max="8453" width="4.85546875" bestFit="1" customWidth="1"/>
    <col min="8454" max="8454" width="6" bestFit="1" customWidth="1"/>
    <col min="8455" max="8455" width="5.42578125" bestFit="1" customWidth="1"/>
    <col min="8456" max="8456" width="6.42578125" bestFit="1" customWidth="1"/>
    <col min="8457" max="8457" width="4.42578125" bestFit="1" customWidth="1"/>
    <col min="8691" max="8691" width="29.85546875" bestFit="1" customWidth="1"/>
    <col min="8692" max="8692" width="5.28515625" bestFit="1" customWidth="1"/>
    <col min="8694" max="8694" width="6.5703125" bestFit="1" customWidth="1"/>
    <col min="8695" max="8695" width="6.5703125" customWidth="1"/>
    <col min="8696" max="8697" width="7.42578125" bestFit="1" customWidth="1"/>
    <col min="8698" max="8698" width="5.42578125" bestFit="1" customWidth="1"/>
    <col min="8699" max="8699" width="7.42578125" bestFit="1" customWidth="1"/>
    <col min="8700" max="8700" width="5.42578125" bestFit="1" customWidth="1"/>
    <col min="8701" max="8701" width="7.42578125" bestFit="1" customWidth="1"/>
    <col min="8702" max="8702" width="6.42578125" bestFit="1" customWidth="1"/>
    <col min="8703" max="8704" width="5.42578125" bestFit="1" customWidth="1"/>
    <col min="8705" max="8705" width="7.42578125" bestFit="1" customWidth="1"/>
    <col min="8706" max="8707" width="5.42578125" bestFit="1" customWidth="1"/>
    <col min="8708" max="8708" width="7" customWidth="1"/>
    <col min="8709" max="8709" width="4.85546875" bestFit="1" customWidth="1"/>
    <col min="8710" max="8710" width="6" bestFit="1" customWidth="1"/>
    <col min="8711" max="8711" width="5.42578125" bestFit="1" customWidth="1"/>
    <col min="8712" max="8712" width="6.42578125" bestFit="1" customWidth="1"/>
    <col min="8713" max="8713" width="4.42578125" bestFit="1" customWidth="1"/>
    <col min="8947" max="8947" width="29.85546875" bestFit="1" customWidth="1"/>
    <col min="8948" max="8948" width="5.28515625" bestFit="1" customWidth="1"/>
    <col min="8950" max="8950" width="6.5703125" bestFit="1" customWidth="1"/>
    <col min="8951" max="8951" width="6.5703125" customWidth="1"/>
    <col min="8952" max="8953" width="7.42578125" bestFit="1" customWidth="1"/>
    <col min="8954" max="8954" width="5.42578125" bestFit="1" customWidth="1"/>
    <col min="8955" max="8955" width="7.42578125" bestFit="1" customWidth="1"/>
    <col min="8956" max="8956" width="5.42578125" bestFit="1" customWidth="1"/>
    <col min="8957" max="8957" width="7.42578125" bestFit="1" customWidth="1"/>
    <col min="8958" max="8958" width="6.42578125" bestFit="1" customWidth="1"/>
    <col min="8959" max="8960" width="5.42578125" bestFit="1" customWidth="1"/>
    <col min="8961" max="8961" width="7.42578125" bestFit="1" customWidth="1"/>
    <col min="8962" max="8963" width="5.42578125" bestFit="1" customWidth="1"/>
    <col min="8964" max="8964" width="7" customWidth="1"/>
    <col min="8965" max="8965" width="4.85546875" bestFit="1" customWidth="1"/>
    <col min="8966" max="8966" width="6" bestFit="1" customWidth="1"/>
    <col min="8967" max="8967" width="5.42578125" bestFit="1" customWidth="1"/>
    <col min="8968" max="8968" width="6.42578125" bestFit="1" customWidth="1"/>
    <col min="8969" max="8969" width="4.42578125" bestFit="1" customWidth="1"/>
    <col min="9203" max="9203" width="29.85546875" bestFit="1" customWidth="1"/>
    <col min="9204" max="9204" width="5.28515625" bestFit="1" customWidth="1"/>
    <col min="9206" max="9206" width="6.5703125" bestFit="1" customWidth="1"/>
    <col min="9207" max="9207" width="6.5703125" customWidth="1"/>
    <col min="9208" max="9209" width="7.42578125" bestFit="1" customWidth="1"/>
    <col min="9210" max="9210" width="5.42578125" bestFit="1" customWidth="1"/>
    <col min="9211" max="9211" width="7.42578125" bestFit="1" customWidth="1"/>
    <col min="9212" max="9212" width="5.42578125" bestFit="1" customWidth="1"/>
    <col min="9213" max="9213" width="7.42578125" bestFit="1" customWidth="1"/>
    <col min="9214" max="9214" width="6.42578125" bestFit="1" customWidth="1"/>
    <col min="9215" max="9216" width="5.42578125" bestFit="1" customWidth="1"/>
    <col min="9217" max="9217" width="7.42578125" bestFit="1" customWidth="1"/>
    <col min="9218" max="9219" width="5.42578125" bestFit="1" customWidth="1"/>
    <col min="9220" max="9220" width="7" customWidth="1"/>
    <col min="9221" max="9221" width="4.85546875" bestFit="1" customWidth="1"/>
    <col min="9222" max="9222" width="6" bestFit="1" customWidth="1"/>
    <col min="9223" max="9223" width="5.42578125" bestFit="1" customWidth="1"/>
    <col min="9224" max="9224" width="6.42578125" bestFit="1" customWidth="1"/>
    <col min="9225" max="9225" width="4.42578125" bestFit="1" customWidth="1"/>
    <col min="9459" max="9459" width="29.85546875" bestFit="1" customWidth="1"/>
    <col min="9460" max="9460" width="5.28515625" bestFit="1" customWidth="1"/>
    <col min="9462" max="9462" width="6.5703125" bestFit="1" customWidth="1"/>
    <col min="9463" max="9463" width="6.5703125" customWidth="1"/>
    <col min="9464" max="9465" width="7.42578125" bestFit="1" customWidth="1"/>
    <col min="9466" max="9466" width="5.42578125" bestFit="1" customWidth="1"/>
    <col min="9467" max="9467" width="7.42578125" bestFit="1" customWidth="1"/>
    <col min="9468" max="9468" width="5.42578125" bestFit="1" customWidth="1"/>
    <col min="9469" max="9469" width="7.42578125" bestFit="1" customWidth="1"/>
    <col min="9470" max="9470" width="6.42578125" bestFit="1" customWidth="1"/>
    <col min="9471" max="9472" width="5.42578125" bestFit="1" customWidth="1"/>
    <col min="9473" max="9473" width="7.42578125" bestFit="1" customWidth="1"/>
    <col min="9474" max="9475" width="5.42578125" bestFit="1" customWidth="1"/>
    <col min="9476" max="9476" width="7" customWidth="1"/>
    <col min="9477" max="9477" width="4.85546875" bestFit="1" customWidth="1"/>
    <col min="9478" max="9478" width="6" bestFit="1" customWidth="1"/>
    <col min="9479" max="9479" width="5.42578125" bestFit="1" customWidth="1"/>
    <col min="9480" max="9480" width="6.42578125" bestFit="1" customWidth="1"/>
    <col min="9481" max="9481" width="4.42578125" bestFit="1" customWidth="1"/>
    <col min="9715" max="9715" width="29.85546875" bestFit="1" customWidth="1"/>
    <col min="9716" max="9716" width="5.28515625" bestFit="1" customWidth="1"/>
    <col min="9718" max="9718" width="6.5703125" bestFit="1" customWidth="1"/>
    <col min="9719" max="9719" width="6.5703125" customWidth="1"/>
    <col min="9720" max="9721" width="7.42578125" bestFit="1" customWidth="1"/>
    <col min="9722" max="9722" width="5.42578125" bestFit="1" customWidth="1"/>
    <col min="9723" max="9723" width="7.42578125" bestFit="1" customWidth="1"/>
    <col min="9724" max="9724" width="5.42578125" bestFit="1" customWidth="1"/>
    <col min="9725" max="9725" width="7.42578125" bestFit="1" customWidth="1"/>
    <col min="9726" max="9726" width="6.42578125" bestFit="1" customWidth="1"/>
    <col min="9727" max="9728" width="5.42578125" bestFit="1" customWidth="1"/>
    <col min="9729" max="9729" width="7.42578125" bestFit="1" customWidth="1"/>
    <col min="9730" max="9731" width="5.42578125" bestFit="1" customWidth="1"/>
    <col min="9732" max="9732" width="7" customWidth="1"/>
    <col min="9733" max="9733" width="4.85546875" bestFit="1" customWidth="1"/>
    <col min="9734" max="9734" width="6" bestFit="1" customWidth="1"/>
    <col min="9735" max="9735" width="5.42578125" bestFit="1" customWidth="1"/>
    <col min="9736" max="9736" width="6.42578125" bestFit="1" customWidth="1"/>
    <col min="9737" max="9737" width="4.42578125" bestFit="1" customWidth="1"/>
    <col min="9971" max="9971" width="29.85546875" bestFit="1" customWidth="1"/>
    <col min="9972" max="9972" width="5.28515625" bestFit="1" customWidth="1"/>
    <col min="9974" max="9974" width="6.5703125" bestFit="1" customWidth="1"/>
    <col min="9975" max="9975" width="6.5703125" customWidth="1"/>
    <col min="9976" max="9977" width="7.42578125" bestFit="1" customWidth="1"/>
    <col min="9978" max="9978" width="5.42578125" bestFit="1" customWidth="1"/>
    <col min="9979" max="9979" width="7.42578125" bestFit="1" customWidth="1"/>
    <col min="9980" max="9980" width="5.42578125" bestFit="1" customWidth="1"/>
    <col min="9981" max="9981" width="7.42578125" bestFit="1" customWidth="1"/>
    <col min="9982" max="9982" width="6.42578125" bestFit="1" customWidth="1"/>
    <col min="9983" max="9984" width="5.42578125" bestFit="1" customWidth="1"/>
    <col min="9985" max="9985" width="7.42578125" bestFit="1" customWidth="1"/>
    <col min="9986" max="9987" width="5.42578125" bestFit="1" customWidth="1"/>
    <col min="9988" max="9988" width="7" customWidth="1"/>
    <col min="9989" max="9989" width="4.85546875" bestFit="1" customWidth="1"/>
    <col min="9990" max="9990" width="6" bestFit="1" customWidth="1"/>
    <col min="9991" max="9991" width="5.42578125" bestFit="1" customWidth="1"/>
    <col min="9992" max="9992" width="6.42578125" bestFit="1" customWidth="1"/>
    <col min="9993" max="9993" width="4.42578125" bestFit="1" customWidth="1"/>
    <col min="10227" max="10227" width="29.85546875" bestFit="1" customWidth="1"/>
    <col min="10228" max="10228" width="5.28515625" bestFit="1" customWidth="1"/>
    <col min="10230" max="10230" width="6.5703125" bestFit="1" customWidth="1"/>
    <col min="10231" max="10231" width="6.5703125" customWidth="1"/>
    <col min="10232" max="10233" width="7.42578125" bestFit="1" customWidth="1"/>
    <col min="10234" max="10234" width="5.42578125" bestFit="1" customWidth="1"/>
    <col min="10235" max="10235" width="7.42578125" bestFit="1" customWidth="1"/>
    <col min="10236" max="10236" width="5.42578125" bestFit="1" customWidth="1"/>
    <col min="10237" max="10237" width="7.42578125" bestFit="1" customWidth="1"/>
    <col min="10238" max="10238" width="6.42578125" bestFit="1" customWidth="1"/>
    <col min="10239" max="10240" width="5.42578125" bestFit="1" customWidth="1"/>
    <col min="10241" max="10241" width="7.42578125" bestFit="1" customWidth="1"/>
    <col min="10242" max="10243" width="5.42578125" bestFit="1" customWidth="1"/>
    <col min="10244" max="10244" width="7" customWidth="1"/>
    <col min="10245" max="10245" width="4.85546875" bestFit="1" customWidth="1"/>
    <col min="10246" max="10246" width="6" bestFit="1" customWidth="1"/>
    <col min="10247" max="10247" width="5.42578125" bestFit="1" customWidth="1"/>
    <col min="10248" max="10248" width="6.42578125" bestFit="1" customWidth="1"/>
    <col min="10249" max="10249" width="4.42578125" bestFit="1" customWidth="1"/>
    <col min="10483" max="10483" width="29.85546875" bestFit="1" customWidth="1"/>
    <col min="10484" max="10484" width="5.28515625" bestFit="1" customWidth="1"/>
    <col min="10486" max="10486" width="6.5703125" bestFit="1" customWidth="1"/>
    <col min="10487" max="10487" width="6.5703125" customWidth="1"/>
    <col min="10488" max="10489" width="7.42578125" bestFit="1" customWidth="1"/>
    <col min="10490" max="10490" width="5.42578125" bestFit="1" customWidth="1"/>
    <col min="10491" max="10491" width="7.42578125" bestFit="1" customWidth="1"/>
    <col min="10492" max="10492" width="5.42578125" bestFit="1" customWidth="1"/>
    <col min="10493" max="10493" width="7.42578125" bestFit="1" customWidth="1"/>
    <col min="10494" max="10494" width="6.42578125" bestFit="1" customWidth="1"/>
    <col min="10495" max="10496" width="5.42578125" bestFit="1" customWidth="1"/>
    <col min="10497" max="10497" width="7.42578125" bestFit="1" customWidth="1"/>
    <col min="10498" max="10499" width="5.42578125" bestFit="1" customWidth="1"/>
    <col min="10500" max="10500" width="7" customWidth="1"/>
    <col min="10501" max="10501" width="4.85546875" bestFit="1" customWidth="1"/>
    <col min="10502" max="10502" width="6" bestFit="1" customWidth="1"/>
    <col min="10503" max="10503" width="5.42578125" bestFit="1" customWidth="1"/>
    <col min="10504" max="10504" width="6.42578125" bestFit="1" customWidth="1"/>
    <col min="10505" max="10505" width="4.42578125" bestFit="1" customWidth="1"/>
    <col min="10739" max="10739" width="29.85546875" bestFit="1" customWidth="1"/>
    <col min="10740" max="10740" width="5.28515625" bestFit="1" customWidth="1"/>
    <col min="10742" max="10742" width="6.5703125" bestFit="1" customWidth="1"/>
    <col min="10743" max="10743" width="6.5703125" customWidth="1"/>
    <col min="10744" max="10745" width="7.42578125" bestFit="1" customWidth="1"/>
    <col min="10746" max="10746" width="5.42578125" bestFit="1" customWidth="1"/>
    <col min="10747" max="10747" width="7.42578125" bestFit="1" customWidth="1"/>
    <col min="10748" max="10748" width="5.42578125" bestFit="1" customWidth="1"/>
    <col min="10749" max="10749" width="7.42578125" bestFit="1" customWidth="1"/>
    <col min="10750" max="10750" width="6.42578125" bestFit="1" customWidth="1"/>
    <col min="10751" max="10752" width="5.42578125" bestFit="1" customWidth="1"/>
    <col min="10753" max="10753" width="7.42578125" bestFit="1" customWidth="1"/>
    <col min="10754" max="10755" width="5.42578125" bestFit="1" customWidth="1"/>
    <col min="10756" max="10756" width="7" customWidth="1"/>
    <col min="10757" max="10757" width="4.85546875" bestFit="1" customWidth="1"/>
    <col min="10758" max="10758" width="6" bestFit="1" customWidth="1"/>
    <col min="10759" max="10759" width="5.42578125" bestFit="1" customWidth="1"/>
    <col min="10760" max="10760" width="6.42578125" bestFit="1" customWidth="1"/>
    <col min="10761" max="10761" width="4.42578125" bestFit="1" customWidth="1"/>
    <col min="10995" max="10995" width="29.85546875" bestFit="1" customWidth="1"/>
    <col min="10996" max="10996" width="5.28515625" bestFit="1" customWidth="1"/>
    <col min="10998" max="10998" width="6.5703125" bestFit="1" customWidth="1"/>
    <col min="10999" max="10999" width="6.5703125" customWidth="1"/>
    <col min="11000" max="11001" width="7.42578125" bestFit="1" customWidth="1"/>
    <col min="11002" max="11002" width="5.42578125" bestFit="1" customWidth="1"/>
    <col min="11003" max="11003" width="7.42578125" bestFit="1" customWidth="1"/>
    <col min="11004" max="11004" width="5.42578125" bestFit="1" customWidth="1"/>
    <col min="11005" max="11005" width="7.42578125" bestFit="1" customWidth="1"/>
    <col min="11006" max="11006" width="6.42578125" bestFit="1" customWidth="1"/>
    <col min="11007" max="11008" width="5.42578125" bestFit="1" customWidth="1"/>
    <col min="11009" max="11009" width="7.42578125" bestFit="1" customWidth="1"/>
    <col min="11010" max="11011" width="5.42578125" bestFit="1" customWidth="1"/>
    <col min="11012" max="11012" width="7" customWidth="1"/>
    <col min="11013" max="11013" width="4.85546875" bestFit="1" customWidth="1"/>
    <col min="11014" max="11014" width="6" bestFit="1" customWidth="1"/>
    <col min="11015" max="11015" width="5.42578125" bestFit="1" customWidth="1"/>
    <col min="11016" max="11016" width="6.42578125" bestFit="1" customWidth="1"/>
    <col min="11017" max="11017" width="4.42578125" bestFit="1" customWidth="1"/>
    <col min="11251" max="11251" width="29.85546875" bestFit="1" customWidth="1"/>
    <col min="11252" max="11252" width="5.28515625" bestFit="1" customWidth="1"/>
    <col min="11254" max="11254" width="6.5703125" bestFit="1" customWidth="1"/>
    <col min="11255" max="11255" width="6.5703125" customWidth="1"/>
    <col min="11256" max="11257" width="7.42578125" bestFit="1" customWidth="1"/>
    <col min="11258" max="11258" width="5.42578125" bestFit="1" customWidth="1"/>
    <col min="11259" max="11259" width="7.42578125" bestFit="1" customWidth="1"/>
    <col min="11260" max="11260" width="5.42578125" bestFit="1" customWidth="1"/>
    <col min="11261" max="11261" width="7.42578125" bestFit="1" customWidth="1"/>
    <col min="11262" max="11262" width="6.42578125" bestFit="1" customWidth="1"/>
    <col min="11263" max="11264" width="5.42578125" bestFit="1" customWidth="1"/>
    <col min="11265" max="11265" width="7.42578125" bestFit="1" customWidth="1"/>
    <col min="11266" max="11267" width="5.42578125" bestFit="1" customWidth="1"/>
    <col min="11268" max="11268" width="7" customWidth="1"/>
    <col min="11269" max="11269" width="4.85546875" bestFit="1" customWidth="1"/>
    <col min="11270" max="11270" width="6" bestFit="1" customWidth="1"/>
    <col min="11271" max="11271" width="5.42578125" bestFit="1" customWidth="1"/>
    <col min="11272" max="11272" width="6.42578125" bestFit="1" customWidth="1"/>
    <col min="11273" max="11273" width="4.42578125" bestFit="1" customWidth="1"/>
    <col min="11507" max="11507" width="29.85546875" bestFit="1" customWidth="1"/>
    <col min="11508" max="11508" width="5.28515625" bestFit="1" customWidth="1"/>
    <col min="11510" max="11510" width="6.5703125" bestFit="1" customWidth="1"/>
    <col min="11511" max="11511" width="6.5703125" customWidth="1"/>
    <col min="11512" max="11513" width="7.42578125" bestFit="1" customWidth="1"/>
    <col min="11514" max="11514" width="5.42578125" bestFit="1" customWidth="1"/>
    <col min="11515" max="11515" width="7.42578125" bestFit="1" customWidth="1"/>
    <col min="11516" max="11516" width="5.42578125" bestFit="1" customWidth="1"/>
    <col min="11517" max="11517" width="7.42578125" bestFit="1" customWidth="1"/>
    <col min="11518" max="11518" width="6.42578125" bestFit="1" customWidth="1"/>
    <col min="11519" max="11520" width="5.42578125" bestFit="1" customWidth="1"/>
    <col min="11521" max="11521" width="7.42578125" bestFit="1" customWidth="1"/>
    <col min="11522" max="11523" width="5.42578125" bestFit="1" customWidth="1"/>
    <col min="11524" max="11524" width="7" customWidth="1"/>
    <col min="11525" max="11525" width="4.85546875" bestFit="1" customWidth="1"/>
    <col min="11526" max="11526" width="6" bestFit="1" customWidth="1"/>
    <col min="11527" max="11527" width="5.42578125" bestFit="1" customWidth="1"/>
    <col min="11528" max="11528" width="6.42578125" bestFit="1" customWidth="1"/>
    <col min="11529" max="11529" width="4.42578125" bestFit="1" customWidth="1"/>
    <col min="11763" max="11763" width="29.85546875" bestFit="1" customWidth="1"/>
    <col min="11764" max="11764" width="5.28515625" bestFit="1" customWidth="1"/>
    <col min="11766" max="11766" width="6.5703125" bestFit="1" customWidth="1"/>
    <col min="11767" max="11767" width="6.5703125" customWidth="1"/>
    <col min="11768" max="11769" width="7.42578125" bestFit="1" customWidth="1"/>
    <col min="11770" max="11770" width="5.42578125" bestFit="1" customWidth="1"/>
    <col min="11771" max="11771" width="7.42578125" bestFit="1" customWidth="1"/>
    <col min="11772" max="11772" width="5.42578125" bestFit="1" customWidth="1"/>
    <col min="11773" max="11773" width="7.42578125" bestFit="1" customWidth="1"/>
    <col min="11774" max="11774" width="6.42578125" bestFit="1" customWidth="1"/>
    <col min="11775" max="11776" width="5.42578125" bestFit="1" customWidth="1"/>
    <col min="11777" max="11777" width="7.42578125" bestFit="1" customWidth="1"/>
    <col min="11778" max="11779" width="5.42578125" bestFit="1" customWidth="1"/>
    <col min="11780" max="11780" width="7" customWidth="1"/>
    <col min="11781" max="11781" width="4.85546875" bestFit="1" customWidth="1"/>
    <col min="11782" max="11782" width="6" bestFit="1" customWidth="1"/>
    <col min="11783" max="11783" width="5.42578125" bestFit="1" customWidth="1"/>
    <col min="11784" max="11784" width="6.42578125" bestFit="1" customWidth="1"/>
    <col min="11785" max="11785" width="4.42578125" bestFit="1" customWidth="1"/>
    <col min="12019" max="12019" width="29.85546875" bestFit="1" customWidth="1"/>
    <col min="12020" max="12020" width="5.28515625" bestFit="1" customWidth="1"/>
    <col min="12022" max="12022" width="6.5703125" bestFit="1" customWidth="1"/>
    <col min="12023" max="12023" width="6.5703125" customWidth="1"/>
    <col min="12024" max="12025" width="7.42578125" bestFit="1" customWidth="1"/>
    <col min="12026" max="12026" width="5.42578125" bestFit="1" customWidth="1"/>
    <col min="12027" max="12027" width="7.42578125" bestFit="1" customWidth="1"/>
    <col min="12028" max="12028" width="5.42578125" bestFit="1" customWidth="1"/>
    <col min="12029" max="12029" width="7.42578125" bestFit="1" customWidth="1"/>
    <col min="12030" max="12030" width="6.42578125" bestFit="1" customWidth="1"/>
    <col min="12031" max="12032" width="5.42578125" bestFit="1" customWidth="1"/>
    <col min="12033" max="12033" width="7.42578125" bestFit="1" customWidth="1"/>
    <col min="12034" max="12035" width="5.42578125" bestFit="1" customWidth="1"/>
    <col min="12036" max="12036" width="7" customWidth="1"/>
    <col min="12037" max="12037" width="4.85546875" bestFit="1" customWidth="1"/>
    <col min="12038" max="12038" width="6" bestFit="1" customWidth="1"/>
    <col min="12039" max="12039" width="5.42578125" bestFit="1" customWidth="1"/>
    <col min="12040" max="12040" width="6.42578125" bestFit="1" customWidth="1"/>
    <col min="12041" max="12041" width="4.42578125" bestFit="1" customWidth="1"/>
    <col min="12275" max="12275" width="29.85546875" bestFit="1" customWidth="1"/>
    <col min="12276" max="12276" width="5.28515625" bestFit="1" customWidth="1"/>
    <col min="12278" max="12278" width="6.5703125" bestFit="1" customWidth="1"/>
    <col min="12279" max="12279" width="6.5703125" customWidth="1"/>
    <col min="12280" max="12281" width="7.42578125" bestFit="1" customWidth="1"/>
    <col min="12282" max="12282" width="5.42578125" bestFit="1" customWidth="1"/>
    <col min="12283" max="12283" width="7.42578125" bestFit="1" customWidth="1"/>
    <col min="12284" max="12284" width="5.42578125" bestFit="1" customWidth="1"/>
    <col min="12285" max="12285" width="7.42578125" bestFit="1" customWidth="1"/>
    <col min="12286" max="12286" width="6.42578125" bestFit="1" customWidth="1"/>
    <col min="12287" max="12288" width="5.42578125" bestFit="1" customWidth="1"/>
    <col min="12289" max="12289" width="7.42578125" bestFit="1" customWidth="1"/>
    <col min="12290" max="12291" width="5.42578125" bestFit="1" customWidth="1"/>
    <col min="12292" max="12292" width="7" customWidth="1"/>
    <col min="12293" max="12293" width="4.85546875" bestFit="1" customWidth="1"/>
    <col min="12294" max="12294" width="6" bestFit="1" customWidth="1"/>
    <col min="12295" max="12295" width="5.42578125" bestFit="1" customWidth="1"/>
    <col min="12296" max="12296" width="6.42578125" bestFit="1" customWidth="1"/>
    <col min="12297" max="12297" width="4.42578125" bestFit="1" customWidth="1"/>
    <col min="12531" max="12531" width="29.85546875" bestFit="1" customWidth="1"/>
    <col min="12532" max="12532" width="5.28515625" bestFit="1" customWidth="1"/>
    <col min="12534" max="12534" width="6.5703125" bestFit="1" customWidth="1"/>
    <col min="12535" max="12535" width="6.5703125" customWidth="1"/>
    <col min="12536" max="12537" width="7.42578125" bestFit="1" customWidth="1"/>
    <col min="12538" max="12538" width="5.42578125" bestFit="1" customWidth="1"/>
    <col min="12539" max="12539" width="7.42578125" bestFit="1" customWidth="1"/>
    <col min="12540" max="12540" width="5.42578125" bestFit="1" customWidth="1"/>
    <col min="12541" max="12541" width="7.42578125" bestFit="1" customWidth="1"/>
    <col min="12542" max="12542" width="6.42578125" bestFit="1" customWidth="1"/>
    <col min="12543" max="12544" width="5.42578125" bestFit="1" customWidth="1"/>
    <col min="12545" max="12545" width="7.42578125" bestFit="1" customWidth="1"/>
    <col min="12546" max="12547" width="5.42578125" bestFit="1" customWidth="1"/>
    <col min="12548" max="12548" width="7" customWidth="1"/>
    <col min="12549" max="12549" width="4.85546875" bestFit="1" customWidth="1"/>
    <col min="12550" max="12550" width="6" bestFit="1" customWidth="1"/>
    <col min="12551" max="12551" width="5.42578125" bestFit="1" customWidth="1"/>
    <col min="12552" max="12552" width="6.42578125" bestFit="1" customWidth="1"/>
    <col min="12553" max="12553" width="4.42578125" bestFit="1" customWidth="1"/>
    <col min="12787" max="12787" width="29.85546875" bestFit="1" customWidth="1"/>
    <col min="12788" max="12788" width="5.28515625" bestFit="1" customWidth="1"/>
    <col min="12790" max="12790" width="6.5703125" bestFit="1" customWidth="1"/>
    <col min="12791" max="12791" width="6.5703125" customWidth="1"/>
    <col min="12792" max="12793" width="7.42578125" bestFit="1" customWidth="1"/>
    <col min="12794" max="12794" width="5.42578125" bestFit="1" customWidth="1"/>
    <col min="12795" max="12795" width="7.42578125" bestFit="1" customWidth="1"/>
    <col min="12796" max="12796" width="5.42578125" bestFit="1" customWidth="1"/>
    <col min="12797" max="12797" width="7.42578125" bestFit="1" customWidth="1"/>
    <col min="12798" max="12798" width="6.42578125" bestFit="1" customWidth="1"/>
    <col min="12799" max="12800" width="5.42578125" bestFit="1" customWidth="1"/>
    <col min="12801" max="12801" width="7.42578125" bestFit="1" customWidth="1"/>
    <col min="12802" max="12803" width="5.42578125" bestFit="1" customWidth="1"/>
    <col min="12804" max="12804" width="7" customWidth="1"/>
    <col min="12805" max="12805" width="4.85546875" bestFit="1" customWidth="1"/>
    <col min="12806" max="12806" width="6" bestFit="1" customWidth="1"/>
    <col min="12807" max="12807" width="5.42578125" bestFit="1" customWidth="1"/>
    <col min="12808" max="12808" width="6.42578125" bestFit="1" customWidth="1"/>
    <col min="12809" max="12809" width="4.42578125" bestFit="1" customWidth="1"/>
    <col min="13043" max="13043" width="29.85546875" bestFit="1" customWidth="1"/>
    <col min="13044" max="13044" width="5.28515625" bestFit="1" customWidth="1"/>
    <col min="13046" max="13046" width="6.5703125" bestFit="1" customWidth="1"/>
    <col min="13047" max="13047" width="6.5703125" customWidth="1"/>
    <col min="13048" max="13049" width="7.42578125" bestFit="1" customWidth="1"/>
    <col min="13050" max="13050" width="5.42578125" bestFit="1" customWidth="1"/>
    <col min="13051" max="13051" width="7.42578125" bestFit="1" customWidth="1"/>
    <col min="13052" max="13052" width="5.42578125" bestFit="1" customWidth="1"/>
    <col min="13053" max="13053" width="7.42578125" bestFit="1" customWidth="1"/>
    <col min="13054" max="13054" width="6.42578125" bestFit="1" customWidth="1"/>
    <col min="13055" max="13056" width="5.42578125" bestFit="1" customWidth="1"/>
    <col min="13057" max="13057" width="7.42578125" bestFit="1" customWidth="1"/>
    <col min="13058" max="13059" width="5.42578125" bestFit="1" customWidth="1"/>
    <col min="13060" max="13060" width="7" customWidth="1"/>
    <col min="13061" max="13061" width="4.85546875" bestFit="1" customWidth="1"/>
    <col min="13062" max="13062" width="6" bestFit="1" customWidth="1"/>
    <col min="13063" max="13063" width="5.42578125" bestFit="1" customWidth="1"/>
    <col min="13064" max="13064" width="6.42578125" bestFit="1" customWidth="1"/>
    <col min="13065" max="13065" width="4.42578125" bestFit="1" customWidth="1"/>
    <col min="13299" max="13299" width="29.85546875" bestFit="1" customWidth="1"/>
    <col min="13300" max="13300" width="5.28515625" bestFit="1" customWidth="1"/>
    <col min="13302" max="13302" width="6.5703125" bestFit="1" customWidth="1"/>
    <col min="13303" max="13303" width="6.5703125" customWidth="1"/>
    <col min="13304" max="13305" width="7.42578125" bestFit="1" customWidth="1"/>
    <col min="13306" max="13306" width="5.42578125" bestFit="1" customWidth="1"/>
    <col min="13307" max="13307" width="7.42578125" bestFit="1" customWidth="1"/>
    <col min="13308" max="13308" width="5.42578125" bestFit="1" customWidth="1"/>
    <col min="13309" max="13309" width="7.42578125" bestFit="1" customWidth="1"/>
    <col min="13310" max="13310" width="6.42578125" bestFit="1" customWidth="1"/>
    <col min="13311" max="13312" width="5.42578125" bestFit="1" customWidth="1"/>
    <col min="13313" max="13313" width="7.42578125" bestFit="1" customWidth="1"/>
    <col min="13314" max="13315" width="5.42578125" bestFit="1" customWidth="1"/>
    <col min="13316" max="13316" width="7" customWidth="1"/>
    <col min="13317" max="13317" width="4.85546875" bestFit="1" customWidth="1"/>
    <col min="13318" max="13318" width="6" bestFit="1" customWidth="1"/>
    <col min="13319" max="13319" width="5.42578125" bestFit="1" customWidth="1"/>
    <col min="13320" max="13320" width="6.42578125" bestFit="1" customWidth="1"/>
    <col min="13321" max="13321" width="4.42578125" bestFit="1" customWidth="1"/>
    <col min="13555" max="13555" width="29.85546875" bestFit="1" customWidth="1"/>
    <col min="13556" max="13556" width="5.28515625" bestFit="1" customWidth="1"/>
    <col min="13558" max="13558" width="6.5703125" bestFit="1" customWidth="1"/>
    <col min="13559" max="13559" width="6.5703125" customWidth="1"/>
    <col min="13560" max="13561" width="7.42578125" bestFit="1" customWidth="1"/>
    <col min="13562" max="13562" width="5.42578125" bestFit="1" customWidth="1"/>
    <col min="13563" max="13563" width="7.42578125" bestFit="1" customWidth="1"/>
    <col min="13564" max="13564" width="5.42578125" bestFit="1" customWidth="1"/>
    <col min="13565" max="13565" width="7.42578125" bestFit="1" customWidth="1"/>
    <col min="13566" max="13566" width="6.42578125" bestFit="1" customWidth="1"/>
    <col min="13567" max="13568" width="5.42578125" bestFit="1" customWidth="1"/>
    <col min="13569" max="13569" width="7.42578125" bestFit="1" customWidth="1"/>
    <col min="13570" max="13571" width="5.42578125" bestFit="1" customWidth="1"/>
    <col min="13572" max="13572" width="7" customWidth="1"/>
    <col min="13573" max="13573" width="4.85546875" bestFit="1" customWidth="1"/>
    <col min="13574" max="13574" width="6" bestFit="1" customWidth="1"/>
    <col min="13575" max="13575" width="5.42578125" bestFit="1" customWidth="1"/>
    <col min="13576" max="13576" width="6.42578125" bestFit="1" customWidth="1"/>
    <col min="13577" max="13577" width="4.42578125" bestFit="1" customWidth="1"/>
    <col min="13811" max="13811" width="29.85546875" bestFit="1" customWidth="1"/>
    <col min="13812" max="13812" width="5.28515625" bestFit="1" customWidth="1"/>
    <col min="13814" max="13814" width="6.5703125" bestFit="1" customWidth="1"/>
    <col min="13815" max="13815" width="6.5703125" customWidth="1"/>
    <col min="13816" max="13817" width="7.42578125" bestFit="1" customWidth="1"/>
    <col min="13818" max="13818" width="5.42578125" bestFit="1" customWidth="1"/>
    <col min="13819" max="13819" width="7.42578125" bestFit="1" customWidth="1"/>
    <col min="13820" max="13820" width="5.42578125" bestFit="1" customWidth="1"/>
    <col min="13821" max="13821" width="7.42578125" bestFit="1" customWidth="1"/>
    <col min="13822" max="13822" width="6.42578125" bestFit="1" customWidth="1"/>
    <col min="13823" max="13824" width="5.42578125" bestFit="1" customWidth="1"/>
    <col min="13825" max="13825" width="7.42578125" bestFit="1" customWidth="1"/>
    <col min="13826" max="13827" width="5.42578125" bestFit="1" customWidth="1"/>
    <col min="13828" max="13828" width="7" customWidth="1"/>
    <col min="13829" max="13829" width="4.85546875" bestFit="1" customWidth="1"/>
    <col min="13830" max="13830" width="6" bestFit="1" customWidth="1"/>
    <col min="13831" max="13831" width="5.42578125" bestFit="1" customWidth="1"/>
    <col min="13832" max="13832" width="6.42578125" bestFit="1" customWidth="1"/>
    <col min="13833" max="13833" width="4.42578125" bestFit="1" customWidth="1"/>
    <col min="14067" max="14067" width="29.85546875" bestFit="1" customWidth="1"/>
    <col min="14068" max="14068" width="5.28515625" bestFit="1" customWidth="1"/>
    <col min="14070" max="14070" width="6.5703125" bestFit="1" customWidth="1"/>
    <col min="14071" max="14071" width="6.5703125" customWidth="1"/>
    <col min="14072" max="14073" width="7.42578125" bestFit="1" customWidth="1"/>
    <col min="14074" max="14074" width="5.42578125" bestFit="1" customWidth="1"/>
    <col min="14075" max="14075" width="7.42578125" bestFit="1" customWidth="1"/>
    <col min="14076" max="14076" width="5.42578125" bestFit="1" customWidth="1"/>
    <col min="14077" max="14077" width="7.42578125" bestFit="1" customWidth="1"/>
    <col min="14078" max="14078" width="6.42578125" bestFit="1" customWidth="1"/>
    <col min="14079" max="14080" width="5.42578125" bestFit="1" customWidth="1"/>
    <col min="14081" max="14081" width="7.42578125" bestFit="1" customWidth="1"/>
    <col min="14082" max="14083" width="5.42578125" bestFit="1" customWidth="1"/>
    <col min="14084" max="14084" width="7" customWidth="1"/>
    <col min="14085" max="14085" width="4.85546875" bestFit="1" customWidth="1"/>
    <col min="14086" max="14086" width="6" bestFit="1" customWidth="1"/>
    <col min="14087" max="14087" width="5.42578125" bestFit="1" customWidth="1"/>
    <col min="14088" max="14088" width="6.42578125" bestFit="1" customWidth="1"/>
    <col min="14089" max="14089" width="4.42578125" bestFit="1" customWidth="1"/>
    <col min="14323" max="14323" width="29.85546875" bestFit="1" customWidth="1"/>
    <col min="14324" max="14324" width="5.28515625" bestFit="1" customWidth="1"/>
    <col min="14326" max="14326" width="6.5703125" bestFit="1" customWidth="1"/>
    <col min="14327" max="14327" width="6.5703125" customWidth="1"/>
    <col min="14328" max="14329" width="7.42578125" bestFit="1" customWidth="1"/>
    <col min="14330" max="14330" width="5.42578125" bestFit="1" customWidth="1"/>
    <col min="14331" max="14331" width="7.42578125" bestFit="1" customWidth="1"/>
    <col min="14332" max="14332" width="5.42578125" bestFit="1" customWidth="1"/>
    <col min="14333" max="14333" width="7.42578125" bestFit="1" customWidth="1"/>
    <col min="14334" max="14334" width="6.42578125" bestFit="1" customWidth="1"/>
    <col min="14335" max="14336" width="5.42578125" bestFit="1" customWidth="1"/>
    <col min="14337" max="14337" width="7.42578125" bestFit="1" customWidth="1"/>
    <col min="14338" max="14339" width="5.42578125" bestFit="1" customWidth="1"/>
    <col min="14340" max="14340" width="7" customWidth="1"/>
    <col min="14341" max="14341" width="4.85546875" bestFit="1" customWidth="1"/>
    <col min="14342" max="14342" width="6" bestFit="1" customWidth="1"/>
    <col min="14343" max="14343" width="5.42578125" bestFit="1" customWidth="1"/>
    <col min="14344" max="14344" width="6.42578125" bestFit="1" customWidth="1"/>
    <col min="14345" max="14345" width="4.42578125" bestFit="1" customWidth="1"/>
    <col min="14579" max="14579" width="29.85546875" bestFit="1" customWidth="1"/>
    <col min="14580" max="14580" width="5.28515625" bestFit="1" customWidth="1"/>
    <col min="14582" max="14582" width="6.5703125" bestFit="1" customWidth="1"/>
    <col min="14583" max="14583" width="6.5703125" customWidth="1"/>
    <col min="14584" max="14585" width="7.42578125" bestFit="1" customWidth="1"/>
    <col min="14586" max="14586" width="5.42578125" bestFit="1" customWidth="1"/>
    <col min="14587" max="14587" width="7.42578125" bestFit="1" customWidth="1"/>
    <col min="14588" max="14588" width="5.42578125" bestFit="1" customWidth="1"/>
    <col min="14589" max="14589" width="7.42578125" bestFit="1" customWidth="1"/>
    <col min="14590" max="14590" width="6.42578125" bestFit="1" customWidth="1"/>
    <col min="14591" max="14592" width="5.42578125" bestFit="1" customWidth="1"/>
    <col min="14593" max="14593" width="7.42578125" bestFit="1" customWidth="1"/>
    <col min="14594" max="14595" width="5.42578125" bestFit="1" customWidth="1"/>
    <col min="14596" max="14596" width="7" customWidth="1"/>
    <col min="14597" max="14597" width="4.85546875" bestFit="1" customWidth="1"/>
    <col min="14598" max="14598" width="6" bestFit="1" customWidth="1"/>
    <col min="14599" max="14599" width="5.42578125" bestFit="1" customWidth="1"/>
    <col min="14600" max="14600" width="6.42578125" bestFit="1" customWidth="1"/>
    <col min="14601" max="14601" width="4.42578125" bestFit="1" customWidth="1"/>
    <col min="14835" max="14835" width="29.85546875" bestFit="1" customWidth="1"/>
    <col min="14836" max="14836" width="5.28515625" bestFit="1" customWidth="1"/>
    <col min="14838" max="14838" width="6.5703125" bestFit="1" customWidth="1"/>
    <col min="14839" max="14839" width="6.5703125" customWidth="1"/>
    <col min="14840" max="14841" width="7.42578125" bestFit="1" customWidth="1"/>
    <col min="14842" max="14842" width="5.42578125" bestFit="1" customWidth="1"/>
    <col min="14843" max="14843" width="7.42578125" bestFit="1" customWidth="1"/>
    <col min="14844" max="14844" width="5.42578125" bestFit="1" customWidth="1"/>
    <col min="14845" max="14845" width="7.42578125" bestFit="1" customWidth="1"/>
    <col min="14846" max="14846" width="6.42578125" bestFit="1" customWidth="1"/>
    <col min="14847" max="14848" width="5.42578125" bestFit="1" customWidth="1"/>
    <col min="14849" max="14849" width="7.42578125" bestFit="1" customWidth="1"/>
    <col min="14850" max="14851" width="5.42578125" bestFit="1" customWidth="1"/>
    <col min="14852" max="14852" width="7" customWidth="1"/>
    <col min="14853" max="14853" width="4.85546875" bestFit="1" customWidth="1"/>
    <col min="14854" max="14854" width="6" bestFit="1" customWidth="1"/>
    <col min="14855" max="14855" width="5.42578125" bestFit="1" customWidth="1"/>
    <col min="14856" max="14856" width="6.42578125" bestFit="1" customWidth="1"/>
    <col min="14857" max="14857" width="4.42578125" bestFit="1" customWidth="1"/>
    <col min="15091" max="15091" width="29.85546875" bestFit="1" customWidth="1"/>
    <col min="15092" max="15092" width="5.28515625" bestFit="1" customWidth="1"/>
    <col min="15094" max="15094" width="6.5703125" bestFit="1" customWidth="1"/>
    <col min="15095" max="15095" width="6.5703125" customWidth="1"/>
    <col min="15096" max="15097" width="7.42578125" bestFit="1" customWidth="1"/>
    <col min="15098" max="15098" width="5.42578125" bestFit="1" customWidth="1"/>
    <col min="15099" max="15099" width="7.42578125" bestFit="1" customWidth="1"/>
    <col min="15100" max="15100" width="5.42578125" bestFit="1" customWidth="1"/>
    <col min="15101" max="15101" width="7.42578125" bestFit="1" customWidth="1"/>
    <col min="15102" max="15102" width="6.42578125" bestFit="1" customWidth="1"/>
    <col min="15103" max="15104" width="5.42578125" bestFit="1" customWidth="1"/>
    <col min="15105" max="15105" width="7.42578125" bestFit="1" customWidth="1"/>
    <col min="15106" max="15107" width="5.42578125" bestFit="1" customWidth="1"/>
    <col min="15108" max="15108" width="7" customWidth="1"/>
    <col min="15109" max="15109" width="4.85546875" bestFit="1" customWidth="1"/>
    <col min="15110" max="15110" width="6" bestFit="1" customWidth="1"/>
    <col min="15111" max="15111" width="5.42578125" bestFit="1" customWidth="1"/>
    <col min="15112" max="15112" width="6.42578125" bestFit="1" customWidth="1"/>
    <col min="15113" max="15113" width="4.42578125" bestFit="1" customWidth="1"/>
    <col min="15347" max="15347" width="29.85546875" bestFit="1" customWidth="1"/>
    <col min="15348" max="15348" width="5.28515625" bestFit="1" customWidth="1"/>
    <col min="15350" max="15350" width="6.5703125" bestFit="1" customWidth="1"/>
    <col min="15351" max="15351" width="6.5703125" customWidth="1"/>
    <col min="15352" max="15353" width="7.42578125" bestFit="1" customWidth="1"/>
    <col min="15354" max="15354" width="5.42578125" bestFit="1" customWidth="1"/>
    <col min="15355" max="15355" width="7.42578125" bestFit="1" customWidth="1"/>
    <col min="15356" max="15356" width="5.42578125" bestFit="1" customWidth="1"/>
    <col min="15357" max="15357" width="7.42578125" bestFit="1" customWidth="1"/>
    <col min="15358" max="15358" width="6.42578125" bestFit="1" customWidth="1"/>
    <col min="15359" max="15360" width="5.42578125" bestFit="1" customWidth="1"/>
    <col min="15361" max="15361" width="7.42578125" bestFit="1" customWidth="1"/>
    <col min="15362" max="15363" width="5.42578125" bestFit="1" customWidth="1"/>
    <col min="15364" max="15364" width="7" customWidth="1"/>
    <col min="15365" max="15365" width="4.85546875" bestFit="1" customWidth="1"/>
    <col min="15366" max="15366" width="6" bestFit="1" customWidth="1"/>
    <col min="15367" max="15367" width="5.42578125" bestFit="1" customWidth="1"/>
    <col min="15368" max="15368" width="6.42578125" bestFit="1" customWidth="1"/>
    <col min="15369" max="15369" width="4.42578125" bestFit="1" customWidth="1"/>
    <col min="15603" max="15603" width="29.85546875" bestFit="1" customWidth="1"/>
    <col min="15604" max="15604" width="5.28515625" bestFit="1" customWidth="1"/>
    <col min="15606" max="15606" width="6.5703125" bestFit="1" customWidth="1"/>
    <col min="15607" max="15607" width="6.5703125" customWidth="1"/>
    <col min="15608" max="15609" width="7.42578125" bestFit="1" customWidth="1"/>
    <col min="15610" max="15610" width="5.42578125" bestFit="1" customWidth="1"/>
    <col min="15611" max="15611" width="7.42578125" bestFit="1" customWidth="1"/>
    <col min="15612" max="15612" width="5.42578125" bestFit="1" customWidth="1"/>
    <col min="15613" max="15613" width="7.42578125" bestFit="1" customWidth="1"/>
    <col min="15614" max="15614" width="6.42578125" bestFit="1" customWidth="1"/>
    <col min="15615" max="15616" width="5.42578125" bestFit="1" customWidth="1"/>
    <col min="15617" max="15617" width="7.42578125" bestFit="1" customWidth="1"/>
    <col min="15618" max="15619" width="5.42578125" bestFit="1" customWidth="1"/>
    <col min="15620" max="15620" width="7" customWidth="1"/>
    <col min="15621" max="15621" width="4.85546875" bestFit="1" customWidth="1"/>
    <col min="15622" max="15622" width="6" bestFit="1" customWidth="1"/>
    <col min="15623" max="15623" width="5.42578125" bestFit="1" customWidth="1"/>
    <col min="15624" max="15624" width="6.42578125" bestFit="1" customWidth="1"/>
    <col min="15625" max="15625" width="4.42578125" bestFit="1" customWidth="1"/>
    <col min="15859" max="15859" width="29.85546875" bestFit="1" customWidth="1"/>
    <col min="15860" max="15860" width="5.28515625" bestFit="1" customWidth="1"/>
    <col min="15862" max="15862" width="6.5703125" bestFit="1" customWidth="1"/>
    <col min="15863" max="15863" width="6.5703125" customWidth="1"/>
    <col min="15864" max="15865" width="7.42578125" bestFit="1" customWidth="1"/>
    <col min="15866" max="15866" width="5.42578125" bestFit="1" customWidth="1"/>
    <col min="15867" max="15867" width="7.42578125" bestFit="1" customWidth="1"/>
    <col min="15868" max="15868" width="5.42578125" bestFit="1" customWidth="1"/>
    <col min="15869" max="15869" width="7.42578125" bestFit="1" customWidth="1"/>
    <col min="15870" max="15870" width="6.42578125" bestFit="1" customWidth="1"/>
    <col min="15871" max="15872" width="5.42578125" bestFit="1" customWidth="1"/>
    <col min="15873" max="15873" width="7.42578125" bestFit="1" customWidth="1"/>
    <col min="15874" max="15875" width="5.42578125" bestFit="1" customWidth="1"/>
    <col min="15876" max="15876" width="7" customWidth="1"/>
    <col min="15877" max="15877" width="4.85546875" bestFit="1" customWidth="1"/>
    <col min="15878" max="15878" width="6" bestFit="1" customWidth="1"/>
    <col min="15879" max="15879" width="5.42578125" bestFit="1" customWidth="1"/>
    <col min="15880" max="15880" width="6.42578125" bestFit="1" customWidth="1"/>
    <col min="15881" max="15881" width="4.42578125" bestFit="1" customWidth="1"/>
    <col min="16115" max="16115" width="29.85546875" bestFit="1" customWidth="1"/>
    <col min="16116" max="16116" width="5.28515625" bestFit="1" customWidth="1"/>
    <col min="16118" max="16118" width="6.5703125" bestFit="1" customWidth="1"/>
    <col min="16119" max="16119" width="6.5703125" customWidth="1"/>
    <col min="16120" max="16121" width="7.42578125" bestFit="1" customWidth="1"/>
    <col min="16122" max="16122" width="5.42578125" bestFit="1" customWidth="1"/>
    <col min="16123" max="16123" width="7.42578125" bestFit="1" customWidth="1"/>
    <col min="16124" max="16124" width="5.42578125" bestFit="1" customWidth="1"/>
    <col min="16125" max="16125" width="7.42578125" bestFit="1" customWidth="1"/>
    <col min="16126" max="16126" width="6.42578125" bestFit="1" customWidth="1"/>
    <col min="16127" max="16128" width="5.42578125" bestFit="1" customWidth="1"/>
    <col min="16129" max="16129" width="7.42578125" bestFit="1" customWidth="1"/>
    <col min="16130" max="16131" width="5.42578125" bestFit="1" customWidth="1"/>
    <col min="16132" max="16132" width="7" customWidth="1"/>
    <col min="16133" max="16133" width="4.85546875" bestFit="1" customWidth="1"/>
    <col min="16134" max="16134" width="6" bestFit="1" customWidth="1"/>
    <col min="16135" max="16135" width="5.42578125" bestFit="1" customWidth="1"/>
    <col min="16136" max="16136" width="6.42578125" bestFit="1" customWidth="1"/>
    <col min="16137" max="16137" width="4.42578125" bestFit="1" customWidth="1"/>
  </cols>
  <sheetData>
    <row r="1" spans="1:9" s="142" customFormat="1">
      <c r="C1" s="91"/>
    </row>
    <row r="2" spans="1:9" ht="30.75" customHeight="1">
      <c r="A2" s="273" t="s">
        <v>317</v>
      </c>
      <c r="B2" s="273"/>
      <c r="C2" s="273"/>
      <c r="D2" s="273"/>
      <c r="E2" s="273"/>
      <c r="F2" s="273"/>
      <c r="G2" s="273"/>
      <c r="H2" s="273"/>
      <c r="I2" s="273"/>
    </row>
    <row r="4" spans="1:9" s="96" customFormat="1" ht="125.25">
      <c r="A4" s="92" t="s">
        <v>164</v>
      </c>
      <c r="B4" s="92" t="s">
        <v>165</v>
      </c>
      <c r="C4" s="93" t="s">
        <v>137</v>
      </c>
      <c r="D4" s="94" t="s">
        <v>166</v>
      </c>
      <c r="E4" s="94" t="s">
        <v>320</v>
      </c>
      <c r="F4" s="94" t="s">
        <v>13</v>
      </c>
      <c r="G4" s="94" t="s">
        <v>167</v>
      </c>
      <c r="H4" s="95" t="s">
        <v>168</v>
      </c>
      <c r="I4" s="95" t="s">
        <v>171</v>
      </c>
    </row>
    <row r="5" spans="1:9" s="99" customFormat="1" ht="12.75">
      <c r="A5" s="9" t="s">
        <v>172</v>
      </c>
      <c r="B5" s="97"/>
      <c r="C5" s="12"/>
      <c r="D5" s="11" t="s">
        <v>27</v>
      </c>
      <c r="E5" s="11" t="s">
        <v>124</v>
      </c>
      <c r="F5" s="98">
        <v>5002</v>
      </c>
      <c r="G5" s="98">
        <v>506</v>
      </c>
      <c r="H5" s="98">
        <v>5511</v>
      </c>
      <c r="I5" s="98">
        <v>5525</v>
      </c>
    </row>
    <row r="6" spans="1:9">
      <c r="A6" s="26" t="s">
        <v>173</v>
      </c>
      <c r="B6" s="100" t="s">
        <v>58</v>
      </c>
      <c r="C6" s="101">
        <f t="shared" ref="C6:C10" si="0">SUM(D6:I6)</f>
        <v>69457</v>
      </c>
      <c r="D6" s="101">
        <f t="shared" ref="D6:I6" si="1">SUM(D7:D10)</f>
        <v>60000</v>
      </c>
      <c r="E6" s="101">
        <f t="shared" si="1"/>
        <v>0</v>
      </c>
      <c r="F6" s="101">
        <f t="shared" si="1"/>
        <v>4536</v>
      </c>
      <c r="G6" s="101">
        <f t="shared" si="1"/>
        <v>1543</v>
      </c>
      <c r="H6" s="101">
        <f t="shared" si="1"/>
        <v>0</v>
      </c>
      <c r="I6" s="101">
        <f t="shared" si="1"/>
        <v>3378</v>
      </c>
    </row>
    <row r="7" spans="1:9">
      <c r="A7" s="5" t="s">
        <v>174</v>
      </c>
      <c r="B7" s="102"/>
      <c r="C7" s="101">
        <f t="shared" si="0"/>
        <v>2919</v>
      </c>
      <c r="D7" s="103"/>
      <c r="E7" s="103"/>
      <c r="F7" s="103">
        <f>646</f>
        <v>646</v>
      </c>
      <c r="G7" s="103">
        <f>220</f>
        <v>220</v>
      </c>
      <c r="H7" s="103"/>
      <c r="I7" s="103">
        <v>2053</v>
      </c>
    </row>
    <row r="8" spans="1:9">
      <c r="A8" s="5" t="s">
        <v>175</v>
      </c>
      <c r="B8" s="102"/>
      <c r="C8" s="101">
        <f t="shared" si="0"/>
        <v>2684</v>
      </c>
      <c r="D8" s="103"/>
      <c r="E8" s="103"/>
      <c r="F8" s="103">
        <f>1014</f>
        <v>1014</v>
      </c>
      <c r="G8" s="103">
        <f>345</f>
        <v>345</v>
      </c>
      <c r="H8" s="103"/>
      <c r="I8" s="103">
        <v>1325</v>
      </c>
    </row>
    <row r="9" spans="1:9">
      <c r="A9" s="5" t="s">
        <v>176</v>
      </c>
      <c r="B9" s="102"/>
      <c r="C9" s="101">
        <f t="shared" si="0"/>
        <v>3854</v>
      </c>
      <c r="D9" s="103"/>
      <c r="E9" s="103"/>
      <c r="F9" s="103">
        <f>553+2323</f>
        <v>2876</v>
      </c>
      <c r="G9" s="103">
        <f>188+790</f>
        <v>978</v>
      </c>
      <c r="H9" s="103"/>
      <c r="I9" s="103"/>
    </row>
    <row r="10" spans="1:9" ht="30.75" customHeight="1">
      <c r="A10" s="5" t="s">
        <v>177</v>
      </c>
      <c r="B10" s="102"/>
      <c r="C10" s="101">
        <f t="shared" si="0"/>
        <v>60000</v>
      </c>
      <c r="D10" s="103">
        <v>60000</v>
      </c>
      <c r="E10" s="103"/>
      <c r="F10" s="103"/>
      <c r="G10" s="103"/>
      <c r="H10" s="103"/>
      <c r="I10" s="103"/>
    </row>
    <row r="11" spans="1:9" ht="26.25">
      <c r="A11" s="26" t="s">
        <v>178</v>
      </c>
      <c r="B11" s="100" t="s">
        <v>67</v>
      </c>
      <c r="C11" s="101">
        <f t="shared" ref="C11:I11" si="2">SUM(C12:C13)</f>
        <v>6088</v>
      </c>
      <c r="D11" s="101">
        <f t="shared" si="2"/>
        <v>0</v>
      </c>
      <c r="E11" s="101">
        <f t="shared" si="2"/>
        <v>0</v>
      </c>
      <c r="F11" s="101">
        <f t="shared" si="2"/>
        <v>738</v>
      </c>
      <c r="G11" s="101">
        <f t="shared" si="2"/>
        <v>250</v>
      </c>
      <c r="H11" s="101">
        <f t="shared" si="2"/>
        <v>5100</v>
      </c>
      <c r="I11" s="101">
        <f t="shared" si="2"/>
        <v>0</v>
      </c>
    </row>
    <row r="12" spans="1:9">
      <c r="A12" s="5" t="s">
        <v>179</v>
      </c>
      <c r="B12" s="102"/>
      <c r="C12" s="101">
        <f t="shared" ref="C12:C23" si="3">SUM(D12:I12)</f>
        <v>494</v>
      </c>
      <c r="D12" s="103"/>
      <c r="E12" s="103"/>
      <c r="F12" s="103">
        <v>369</v>
      </c>
      <c r="G12" s="103">
        <v>125</v>
      </c>
      <c r="H12" s="103"/>
      <c r="I12" s="103"/>
    </row>
    <row r="13" spans="1:9">
      <c r="A13" s="5" t="s">
        <v>180</v>
      </c>
      <c r="B13" s="102"/>
      <c r="C13" s="101">
        <f t="shared" si="3"/>
        <v>5594</v>
      </c>
      <c r="D13" s="103"/>
      <c r="E13" s="103"/>
      <c r="F13" s="103">
        <v>369</v>
      </c>
      <c r="G13" s="103">
        <v>125</v>
      </c>
      <c r="H13" s="103">
        <v>5100</v>
      </c>
      <c r="I13" s="103"/>
    </row>
    <row r="14" spans="1:9" s="105" customFormat="1" ht="12.75">
      <c r="A14" s="26" t="s">
        <v>181</v>
      </c>
      <c r="B14" s="100" t="s">
        <v>69</v>
      </c>
      <c r="C14" s="101">
        <f t="shared" si="3"/>
        <v>5000</v>
      </c>
      <c r="D14" s="101">
        <f t="shared" ref="D14:I15" si="4">SUM(D15:D15)</f>
        <v>5000</v>
      </c>
      <c r="E14" s="101">
        <f t="shared" si="4"/>
        <v>0</v>
      </c>
      <c r="F14" s="101">
        <f t="shared" si="4"/>
        <v>0</v>
      </c>
      <c r="G14" s="101">
        <f t="shared" si="4"/>
        <v>0</v>
      </c>
      <c r="H14" s="101">
        <f t="shared" si="4"/>
        <v>0</v>
      </c>
      <c r="I14" s="101">
        <f t="shared" si="4"/>
        <v>0</v>
      </c>
    </row>
    <row r="15" spans="1:9" s="106" customFormat="1" ht="12.75">
      <c r="A15" s="104" t="s">
        <v>182</v>
      </c>
      <c r="B15" s="102"/>
      <c r="C15" s="101">
        <f t="shared" si="3"/>
        <v>5000</v>
      </c>
      <c r="D15" s="103">
        <f t="shared" si="4"/>
        <v>5000</v>
      </c>
      <c r="E15" s="103"/>
      <c r="F15" s="103">
        <f t="shared" si="4"/>
        <v>0</v>
      </c>
      <c r="G15" s="103">
        <f t="shared" si="4"/>
        <v>0</v>
      </c>
      <c r="H15" s="103">
        <f t="shared" si="4"/>
        <v>0</v>
      </c>
      <c r="I15" s="103">
        <f t="shared" si="4"/>
        <v>0</v>
      </c>
    </row>
    <row r="16" spans="1:9" s="106" customFormat="1" ht="12.75">
      <c r="A16" s="5" t="s">
        <v>233</v>
      </c>
      <c r="B16" s="102"/>
      <c r="C16" s="101">
        <f t="shared" si="3"/>
        <v>5000</v>
      </c>
      <c r="D16" s="103">
        <v>5000</v>
      </c>
      <c r="E16" s="103"/>
      <c r="F16" s="103"/>
      <c r="G16" s="103"/>
      <c r="H16" s="103"/>
      <c r="I16" s="103"/>
    </row>
    <row r="17" spans="1:9" s="105" customFormat="1" ht="12.75">
      <c r="A17" s="26" t="s">
        <v>183</v>
      </c>
      <c r="B17" s="100" t="s">
        <v>74</v>
      </c>
      <c r="C17" s="101">
        <f t="shared" si="3"/>
        <v>3634</v>
      </c>
      <c r="D17" s="101">
        <f t="shared" ref="D17:H17" si="5">SUM(D18:D19)</f>
        <v>0</v>
      </c>
      <c r="E17" s="101">
        <f t="shared" si="5"/>
        <v>0</v>
      </c>
      <c r="F17" s="101">
        <f t="shared" si="5"/>
        <v>738</v>
      </c>
      <c r="G17" s="101">
        <f t="shared" si="5"/>
        <v>2896</v>
      </c>
      <c r="H17" s="101">
        <f t="shared" si="5"/>
        <v>0</v>
      </c>
      <c r="I17" s="101">
        <f>SUM(I18:I19)</f>
        <v>0</v>
      </c>
    </row>
    <row r="18" spans="1:9" s="105" customFormat="1" ht="12.75">
      <c r="A18" s="5" t="s">
        <v>184</v>
      </c>
      <c r="B18" s="102"/>
      <c r="C18" s="101">
        <f t="shared" si="3"/>
        <v>2489</v>
      </c>
      <c r="D18" s="103"/>
      <c r="E18" s="103"/>
      <c r="F18" s="103">
        <f>738</f>
        <v>738</v>
      </c>
      <c r="G18" s="103">
        <f>251+1500</f>
        <v>1751</v>
      </c>
      <c r="H18" s="103"/>
      <c r="I18" s="103"/>
    </row>
    <row r="19" spans="1:9" s="105" customFormat="1" ht="12.75">
      <c r="A19" s="5" t="s">
        <v>185</v>
      </c>
      <c r="B19" s="102"/>
      <c r="C19" s="101">
        <f t="shared" si="3"/>
        <v>1145</v>
      </c>
      <c r="D19" s="103"/>
      <c r="E19" s="103"/>
      <c r="F19" s="103"/>
      <c r="G19" s="103">
        <v>1145</v>
      </c>
      <c r="H19" s="103"/>
      <c r="I19" s="103"/>
    </row>
    <row r="20" spans="1:9" s="105" customFormat="1" ht="12.75">
      <c r="A20" s="164" t="s">
        <v>318</v>
      </c>
      <c r="B20" s="102" t="s">
        <v>226</v>
      </c>
      <c r="C20" s="101">
        <f>SUM(C21)</f>
        <v>10000</v>
      </c>
      <c r="D20" s="101">
        <f t="shared" ref="D20:I20" si="6">SUM(D21)</f>
        <v>0</v>
      </c>
      <c r="E20" s="101">
        <f t="shared" si="6"/>
        <v>10000</v>
      </c>
      <c r="F20" s="101">
        <f t="shared" si="6"/>
        <v>0</v>
      </c>
      <c r="G20" s="101">
        <f t="shared" si="6"/>
        <v>0</v>
      </c>
      <c r="H20" s="101">
        <f t="shared" si="6"/>
        <v>0</v>
      </c>
      <c r="I20" s="101">
        <f t="shared" si="6"/>
        <v>0</v>
      </c>
    </row>
    <row r="21" spans="1:9" s="105" customFormat="1" ht="12.75">
      <c r="A21" s="5" t="s">
        <v>319</v>
      </c>
      <c r="B21" s="102"/>
      <c r="C21" s="101">
        <f>SUM(D21:I21)</f>
        <v>10000</v>
      </c>
      <c r="D21" s="103"/>
      <c r="E21" s="103">
        <v>10000</v>
      </c>
      <c r="F21" s="103"/>
      <c r="G21" s="103"/>
      <c r="H21" s="103"/>
      <c r="I21" s="103"/>
    </row>
    <row r="22" spans="1:9" s="105" customFormat="1" ht="12.75">
      <c r="A22" s="164" t="s">
        <v>315</v>
      </c>
      <c r="B22" s="100" t="s">
        <v>76</v>
      </c>
      <c r="C22" s="101">
        <f t="shared" si="3"/>
        <v>16717</v>
      </c>
      <c r="D22" s="101">
        <f>SUM(D23)</f>
        <v>16717</v>
      </c>
      <c r="E22" s="101"/>
      <c r="F22" s="101">
        <f t="shared" ref="F22:I22" si="7">SUM(F23)</f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</row>
    <row r="23" spans="1:9" s="105" customFormat="1" ht="25.5">
      <c r="A23" s="5" t="s">
        <v>316</v>
      </c>
      <c r="B23" s="102"/>
      <c r="C23" s="101">
        <f t="shared" si="3"/>
        <v>16717</v>
      </c>
      <c r="D23" s="103">
        <v>16717</v>
      </c>
      <c r="E23" s="103"/>
      <c r="F23" s="103"/>
      <c r="G23" s="103"/>
      <c r="H23" s="103"/>
      <c r="I23" s="103"/>
    </row>
    <row r="24" spans="1:9" s="105" customFormat="1" ht="12.75">
      <c r="A24" s="250"/>
      <c r="B24" s="108"/>
      <c r="C24" s="251"/>
      <c r="D24" s="252"/>
      <c r="E24" s="252"/>
      <c r="F24" s="252"/>
      <c r="G24" s="252"/>
      <c r="H24" s="252"/>
      <c r="I24" s="252"/>
    </row>
    <row r="25" spans="1:9" s="105" customFormat="1" ht="12.75">
      <c r="A25" s="250"/>
      <c r="B25" s="108"/>
      <c r="C25" s="251"/>
      <c r="D25" s="252"/>
      <c r="E25" s="252"/>
      <c r="F25" s="252"/>
      <c r="G25" s="252"/>
      <c r="H25" s="252"/>
      <c r="I25" s="252"/>
    </row>
    <row r="26" spans="1:9">
      <c r="A26" s="107"/>
      <c r="B26" s="108"/>
      <c r="C26" s="109"/>
      <c r="D26" s="110"/>
      <c r="E26" s="110"/>
      <c r="F26" s="110"/>
      <c r="G26" s="110"/>
      <c r="H26" s="110"/>
      <c r="I26" s="110"/>
    </row>
    <row r="27" spans="1:9">
      <c r="A27" s="111" t="s">
        <v>131</v>
      </c>
      <c r="B27" s="108"/>
      <c r="C27" s="109"/>
      <c r="D27" s="110"/>
      <c r="E27" s="110"/>
      <c r="F27" s="110"/>
      <c r="G27" s="110"/>
      <c r="H27" s="110"/>
      <c r="I27" s="110"/>
    </row>
    <row r="28" spans="1:9">
      <c r="A28" s="43"/>
    </row>
    <row r="29" spans="1:9">
      <c r="A29" s="43" t="s">
        <v>132</v>
      </c>
    </row>
    <row r="30" spans="1:9">
      <c r="A30" s="43" t="s">
        <v>187</v>
      </c>
      <c r="C30" s="112"/>
      <c r="D30" s="113"/>
      <c r="E30" s="113"/>
    </row>
    <row r="31" spans="1:9">
      <c r="A31" s="43"/>
      <c r="C31" s="112"/>
      <c r="D31" s="113"/>
      <c r="E31" s="11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5
Tartu Linnavalitsuse 16.04.2013. a
korralduse nr  juurde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7" sqref="A17:A20"/>
    </sheetView>
  </sheetViews>
  <sheetFormatPr defaultRowHeight="15"/>
  <cols>
    <col min="1" max="1" width="17.140625" customWidth="1"/>
    <col min="2" max="2" width="5.28515625" bestFit="1" customWidth="1"/>
    <col min="3" max="3" width="7.42578125" bestFit="1" customWidth="1"/>
    <col min="4" max="4" width="8.28515625" style="91" bestFit="1" customWidth="1"/>
    <col min="5" max="5" width="6.42578125" bestFit="1" customWidth="1"/>
    <col min="6" max="6" width="6.140625" bestFit="1" customWidth="1"/>
    <col min="7" max="7" width="7.7109375" bestFit="1" customWidth="1"/>
    <col min="8" max="8" width="6.140625" bestFit="1" customWidth="1"/>
    <col min="9" max="10" width="5.140625" bestFit="1" customWidth="1"/>
    <col min="11" max="11" width="7.7109375" bestFit="1" customWidth="1"/>
    <col min="12" max="12" width="6.140625" bestFit="1" customWidth="1"/>
    <col min="13" max="13" width="6.140625" customWidth="1"/>
    <col min="14" max="14" width="6.140625" bestFit="1" customWidth="1"/>
    <col min="249" max="249" width="17.140625" customWidth="1"/>
    <col min="250" max="250" width="5.28515625" bestFit="1" customWidth="1"/>
    <col min="251" max="251" width="6.42578125" bestFit="1" customWidth="1"/>
    <col min="252" max="252" width="7.42578125" bestFit="1" customWidth="1"/>
    <col min="253" max="253" width="6.42578125" bestFit="1" customWidth="1"/>
    <col min="254" max="254" width="6.42578125" customWidth="1"/>
    <col min="255" max="255" width="7.42578125" bestFit="1" customWidth="1"/>
    <col min="256" max="256" width="8.28515625" bestFit="1" customWidth="1"/>
    <col min="257" max="257" width="6.42578125" bestFit="1" customWidth="1"/>
    <col min="258" max="258" width="6.140625" bestFit="1" customWidth="1"/>
    <col min="259" max="259" width="7.7109375" bestFit="1" customWidth="1"/>
    <col min="260" max="260" width="6.140625" bestFit="1" customWidth="1"/>
    <col min="261" max="262" width="5.140625" bestFit="1" customWidth="1"/>
    <col min="263" max="263" width="7.7109375" bestFit="1" customWidth="1"/>
    <col min="264" max="265" width="5.140625" bestFit="1" customWidth="1"/>
    <col min="266" max="266" width="6.140625" bestFit="1" customWidth="1"/>
    <col min="267" max="268" width="6.140625" customWidth="1"/>
    <col min="269" max="269" width="5.140625" bestFit="1" customWidth="1"/>
    <col min="270" max="270" width="6.140625" bestFit="1" customWidth="1"/>
    <col min="505" max="505" width="17.140625" customWidth="1"/>
    <col min="506" max="506" width="5.28515625" bestFit="1" customWidth="1"/>
    <col min="507" max="507" width="6.42578125" bestFit="1" customWidth="1"/>
    <col min="508" max="508" width="7.42578125" bestFit="1" customWidth="1"/>
    <col min="509" max="509" width="6.42578125" bestFit="1" customWidth="1"/>
    <col min="510" max="510" width="6.42578125" customWidth="1"/>
    <col min="511" max="511" width="7.42578125" bestFit="1" customWidth="1"/>
    <col min="512" max="512" width="8.28515625" bestFit="1" customWidth="1"/>
    <col min="513" max="513" width="6.42578125" bestFit="1" customWidth="1"/>
    <col min="514" max="514" width="6.140625" bestFit="1" customWidth="1"/>
    <col min="515" max="515" width="7.7109375" bestFit="1" customWidth="1"/>
    <col min="516" max="516" width="6.140625" bestFit="1" customWidth="1"/>
    <col min="517" max="518" width="5.140625" bestFit="1" customWidth="1"/>
    <col min="519" max="519" width="7.7109375" bestFit="1" customWidth="1"/>
    <col min="520" max="521" width="5.140625" bestFit="1" customWidth="1"/>
    <col min="522" max="522" width="6.140625" bestFit="1" customWidth="1"/>
    <col min="523" max="524" width="6.140625" customWidth="1"/>
    <col min="525" max="525" width="5.140625" bestFit="1" customWidth="1"/>
    <col min="526" max="526" width="6.140625" bestFit="1" customWidth="1"/>
    <col min="761" max="761" width="17.140625" customWidth="1"/>
    <col min="762" max="762" width="5.28515625" bestFit="1" customWidth="1"/>
    <col min="763" max="763" width="6.42578125" bestFit="1" customWidth="1"/>
    <col min="764" max="764" width="7.42578125" bestFit="1" customWidth="1"/>
    <col min="765" max="765" width="6.42578125" bestFit="1" customWidth="1"/>
    <col min="766" max="766" width="6.42578125" customWidth="1"/>
    <col min="767" max="767" width="7.42578125" bestFit="1" customWidth="1"/>
    <col min="768" max="768" width="8.28515625" bestFit="1" customWidth="1"/>
    <col min="769" max="769" width="6.42578125" bestFit="1" customWidth="1"/>
    <col min="770" max="770" width="6.140625" bestFit="1" customWidth="1"/>
    <col min="771" max="771" width="7.7109375" bestFit="1" customWidth="1"/>
    <col min="772" max="772" width="6.140625" bestFit="1" customWidth="1"/>
    <col min="773" max="774" width="5.140625" bestFit="1" customWidth="1"/>
    <col min="775" max="775" width="7.7109375" bestFit="1" customWidth="1"/>
    <col min="776" max="777" width="5.140625" bestFit="1" customWidth="1"/>
    <col min="778" max="778" width="6.140625" bestFit="1" customWidth="1"/>
    <col min="779" max="780" width="6.140625" customWidth="1"/>
    <col min="781" max="781" width="5.140625" bestFit="1" customWidth="1"/>
    <col min="782" max="782" width="6.140625" bestFit="1" customWidth="1"/>
    <col min="1017" max="1017" width="17.140625" customWidth="1"/>
    <col min="1018" max="1018" width="5.28515625" bestFit="1" customWidth="1"/>
    <col min="1019" max="1019" width="6.42578125" bestFit="1" customWidth="1"/>
    <col min="1020" max="1020" width="7.42578125" bestFit="1" customWidth="1"/>
    <col min="1021" max="1021" width="6.42578125" bestFit="1" customWidth="1"/>
    <col min="1022" max="1022" width="6.42578125" customWidth="1"/>
    <col min="1023" max="1023" width="7.42578125" bestFit="1" customWidth="1"/>
    <col min="1024" max="1024" width="8.28515625" bestFit="1" customWidth="1"/>
    <col min="1025" max="1025" width="6.42578125" bestFit="1" customWidth="1"/>
    <col min="1026" max="1026" width="6.140625" bestFit="1" customWidth="1"/>
    <col min="1027" max="1027" width="7.7109375" bestFit="1" customWidth="1"/>
    <col min="1028" max="1028" width="6.140625" bestFit="1" customWidth="1"/>
    <col min="1029" max="1030" width="5.140625" bestFit="1" customWidth="1"/>
    <col min="1031" max="1031" width="7.7109375" bestFit="1" customWidth="1"/>
    <col min="1032" max="1033" width="5.140625" bestFit="1" customWidth="1"/>
    <col min="1034" max="1034" width="6.140625" bestFit="1" customWidth="1"/>
    <col min="1035" max="1036" width="6.140625" customWidth="1"/>
    <col min="1037" max="1037" width="5.140625" bestFit="1" customWidth="1"/>
    <col min="1038" max="1038" width="6.140625" bestFit="1" customWidth="1"/>
    <col min="1273" max="1273" width="17.140625" customWidth="1"/>
    <col min="1274" max="1274" width="5.28515625" bestFit="1" customWidth="1"/>
    <col min="1275" max="1275" width="6.42578125" bestFit="1" customWidth="1"/>
    <col min="1276" max="1276" width="7.42578125" bestFit="1" customWidth="1"/>
    <col min="1277" max="1277" width="6.42578125" bestFit="1" customWidth="1"/>
    <col min="1278" max="1278" width="6.42578125" customWidth="1"/>
    <col min="1279" max="1279" width="7.42578125" bestFit="1" customWidth="1"/>
    <col min="1280" max="1280" width="8.28515625" bestFit="1" customWidth="1"/>
    <col min="1281" max="1281" width="6.42578125" bestFit="1" customWidth="1"/>
    <col min="1282" max="1282" width="6.140625" bestFit="1" customWidth="1"/>
    <col min="1283" max="1283" width="7.7109375" bestFit="1" customWidth="1"/>
    <col min="1284" max="1284" width="6.140625" bestFit="1" customWidth="1"/>
    <col min="1285" max="1286" width="5.140625" bestFit="1" customWidth="1"/>
    <col min="1287" max="1287" width="7.7109375" bestFit="1" customWidth="1"/>
    <col min="1288" max="1289" width="5.140625" bestFit="1" customWidth="1"/>
    <col min="1290" max="1290" width="6.140625" bestFit="1" customWidth="1"/>
    <col min="1291" max="1292" width="6.140625" customWidth="1"/>
    <col min="1293" max="1293" width="5.140625" bestFit="1" customWidth="1"/>
    <col min="1294" max="1294" width="6.140625" bestFit="1" customWidth="1"/>
    <col min="1529" max="1529" width="17.140625" customWidth="1"/>
    <col min="1530" max="1530" width="5.28515625" bestFit="1" customWidth="1"/>
    <col min="1531" max="1531" width="6.42578125" bestFit="1" customWidth="1"/>
    <col min="1532" max="1532" width="7.42578125" bestFit="1" customWidth="1"/>
    <col min="1533" max="1533" width="6.42578125" bestFit="1" customWidth="1"/>
    <col min="1534" max="1534" width="6.42578125" customWidth="1"/>
    <col min="1535" max="1535" width="7.42578125" bestFit="1" customWidth="1"/>
    <col min="1536" max="1536" width="8.28515625" bestFit="1" customWidth="1"/>
    <col min="1537" max="1537" width="6.42578125" bestFit="1" customWidth="1"/>
    <col min="1538" max="1538" width="6.140625" bestFit="1" customWidth="1"/>
    <col min="1539" max="1539" width="7.7109375" bestFit="1" customWidth="1"/>
    <col min="1540" max="1540" width="6.140625" bestFit="1" customWidth="1"/>
    <col min="1541" max="1542" width="5.140625" bestFit="1" customWidth="1"/>
    <col min="1543" max="1543" width="7.7109375" bestFit="1" customWidth="1"/>
    <col min="1544" max="1545" width="5.140625" bestFit="1" customWidth="1"/>
    <col min="1546" max="1546" width="6.140625" bestFit="1" customWidth="1"/>
    <col min="1547" max="1548" width="6.140625" customWidth="1"/>
    <col min="1549" max="1549" width="5.140625" bestFit="1" customWidth="1"/>
    <col min="1550" max="1550" width="6.140625" bestFit="1" customWidth="1"/>
    <col min="1785" max="1785" width="17.140625" customWidth="1"/>
    <col min="1786" max="1786" width="5.28515625" bestFit="1" customWidth="1"/>
    <col min="1787" max="1787" width="6.42578125" bestFit="1" customWidth="1"/>
    <col min="1788" max="1788" width="7.42578125" bestFit="1" customWidth="1"/>
    <col min="1789" max="1789" width="6.42578125" bestFit="1" customWidth="1"/>
    <col min="1790" max="1790" width="6.42578125" customWidth="1"/>
    <col min="1791" max="1791" width="7.42578125" bestFit="1" customWidth="1"/>
    <col min="1792" max="1792" width="8.28515625" bestFit="1" customWidth="1"/>
    <col min="1793" max="1793" width="6.42578125" bestFit="1" customWidth="1"/>
    <col min="1794" max="1794" width="6.140625" bestFit="1" customWidth="1"/>
    <col min="1795" max="1795" width="7.7109375" bestFit="1" customWidth="1"/>
    <col min="1796" max="1796" width="6.140625" bestFit="1" customWidth="1"/>
    <col min="1797" max="1798" width="5.140625" bestFit="1" customWidth="1"/>
    <col min="1799" max="1799" width="7.7109375" bestFit="1" customWidth="1"/>
    <col min="1800" max="1801" width="5.140625" bestFit="1" customWidth="1"/>
    <col min="1802" max="1802" width="6.140625" bestFit="1" customWidth="1"/>
    <col min="1803" max="1804" width="6.140625" customWidth="1"/>
    <col min="1805" max="1805" width="5.140625" bestFit="1" customWidth="1"/>
    <col min="1806" max="1806" width="6.140625" bestFit="1" customWidth="1"/>
    <col min="2041" max="2041" width="17.140625" customWidth="1"/>
    <col min="2042" max="2042" width="5.28515625" bestFit="1" customWidth="1"/>
    <col min="2043" max="2043" width="6.42578125" bestFit="1" customWidth="1"/>
    <col min="2044" max="2044" width="7.42578125" bestFit="1" customWidth="1"/>
    <col min="2045" max="2045" width="6.42578125" bestFit="1" customWidth="1"/>
    <col min="2046" max="2046" width="6.42578125" customWidth="1"/>
    <col min="2047" max="2047" width="7.42578125" bestFit="1" customWidth="1"/>
    <col min="2048" max="2048" width="8.28515625" bestFit="1" customWidth="1"/>
    <col min="2049" max="2049" width="6.42578125" bestFit="1" customWidth="1"/>
    <col min="2050" max="2050" width="6.140625" bestFit="1" customWidth="1"/>
    <col min="2051" max="2051" width="7.7109375" bestFit="1" customWidth="1"/>
    <col min="2052" max="2052" width="6.140625" bestFit="1" customWidth="1"/>
    <col min="2053" max="2054" width="5.140625" bestFit="1" customWidth="1"/>
    <col min="2055" max="2055" width="7.7109375" bestFit="1" customWidth="1"/>
    <col min="2056" max="2057" width="5.140625" bestFit="1" customWidth="1"/>
    <col min="2058" max="2058" width="6.140625" bestFit="1" customWidth="1"/>
    <col min="2059" max="2060" width="6.140625" customWidth="1"/>
    <col min="2061" max="2061" width="5.140625" bestFit="1" customWidth="1"/>
    <col min="2062" max="2062" width="6.140625" bestFit="1" customWidth="1"/>
    <col min="2297" max="2297" width="17.140625" customWidth="1"/>
    <col min="2298" max="2298" width="5.28515625" bestFit="1" customWidth="1"/>
    <col min="2299" max="2299" width="6.42578125" bestFit="1" customWidth="1"/>
    <col min="2300" max="2300" width="7.42578125" bestFit="1" customWidth="1"/>
    <col min="2301" max="2301" width="6.42578125" bestFit="1" customWidth="1"/>
    <col min="2302" max="2302" width="6.42578125" customWidth="1"/>
    <col min="2303" max="2303" width="7.42578125" bestFit="1" customWidth="1"/>
    <col min="2304" max="2304" width="8.28515625" bestFit="1" customWidth="1"/>
    <col min="2305" max="2305" width="6.42578125" bestFit="1" customWidth="1"/>
    <col min="2306" max="2306" width="6.140625" bestFit="1" customWidth="1"/>
    <col min="2307" max="2307" width="7.7109375" bestFit="1" customWidth="1"/>
    <col min="2308" max="2308" width="6.140625" bestFit="1" customWidth="1"/>
    <col min="2309" max="2310" width="5.140625" bestFit="1" customWidth="1"/>
    <col min="2311" max="2311" width="7.7109375" bestFit="1" customWidth="1"/>
    <col min="2312" max="2313" width="5.140625" bestFit="1" customWidth="1"/>
    <col min="2314" max="2314" width="6.140625" bestFit="1" customWidth="1"/>
    <col min="2315" max="2316" width="6.140625" customWidth="1"/>
    <col min="2317" max="2317" width="5.140625" bestFit="1" customWidth="1"/>
    <col min="2318" max="2318" width="6.140625" bestFit="1" customWidth="1"/>
    <col min="2553" max="2553" width="17.140625" customWidth="1"/>
    <col min="2554" max="2554" width="5.28515625" bestFit="1" customWidth="1"/>
    <col min="2555" max="2555" width="6.42578125" bestFit="1" customWidth="1"/>
    <col min="2556" max="2556" width="7.42578125" bestFit="1" customWidth="1"/>
    <col min="2557" max="2557" width="6.42578125" bestFit="1" customWidth="1"/>
    <col min="2558" max="2558" width="6.42578125" customWidth="1"/>
    <col min="2559" max="2559" width="7.42578125" bestFit="1" customWidth="1"/>
    <col min="2560" max="2560" width="8.28515625" bestFit="1" customWidth="1"/>
    <col min="2561" max="2561" width="6.42578125" bestFit="1" customWidth="1"/>
    <col min="2562" max="2562" width="6.140625" bestFit="1" customWidth="1"/>
    <col min="2563" max="2563" width="7.7109375" bestFit="1" customWidth="1"/>
    <col min="2564" max="2564" width="6.140625" bestFit="1" customWidth="1"/>
    <col min="2565" max="2566" width="5.140625" bestFit="1" customWidth="1"/>
    <col min="2567" max="2567" width="7.7109375" bestFit="1" customWidth="1"/>
    <col min="2568" max="2569" width="5.140625" bestFit="1" customWidth="1"/>
    <col min="2570" max="2570" width="6.140625" bestFit="1" customWidth="1"/>
    <col min="2571" max="2572" width="6.140625" customWidth="1"/>
    <col min="2573" max="2573" width="5.140625" bestFit="1" customWidth="1"/>
    <col min="2574" max="2574" width="6.140625" bestFit="1" customWidth="1"/>
    <col min="2809" max="2809" width="17.140625" customWidth="1"/>
    <col min="2810" max="2810" width="5.28515625" bestFit="1" customWidth="1"/>
    <col min="2811" max="2811" width="6.42578125" bestFit="1" customWidth="1"/>
    <col min="2812" max="2812" width="7.42578125" bestFit="1" customWidth="1"/>
    <col min="2813" max="2813" width="6.42578125" bestFit="1" customWidth="1"/>
    <col min="2814" max="2814" width="6.42578125" customWidth="1"/>
    <col min="2815" max="2815" width="7.42578125" bestFit="1" customWidth="1"/>
    <col min="2816" max="2816" width="8.28515625" bestFit="1" customWidth="1"/>
    <col min="2817" max="2817" width="6.42578125" bestFit="1" customWidth="1"/>
    <col min="2818" max="2818" width="6.140625" bestFit="1" customWidth="1"/>
    <col min="2819" max="2819" width="7.7109375" bestFit="1" customWidth="1"/>
    <col min="2820" max="2820" width="6.140625" bestFit="1" customWidth="1"/>
    <col min="2821" max="2822" width="5.140625" bestFit="1" customWidth="1"/>
    <col min="2823" max="2823" width="7.7109375" bestFit="1" customWidth="1"/>
    <col min="2824" max="2825" width="5.140625" bestFit="1" customWidth="1"/>
    <col min="2826" max="2826" width="6.140625" bestFit="1" customWidth="1"/>
    <col min="2827" max="2828" width="6.140625" customWidth="1"/>
    <col min="2829" max="2829" width="5.140625" bestFit="1" customWidth="1"/>
    <col min="2830" max="2830" width="6.140625" bestFit="1" customWidth="1"/>
    <col min="3065" max="3065" width="17.140625" customWidth="1"/>
    <col min="3066" max="3066" width="5.28515625" bestFit="1" customWidth="1"/>
    <col min="3067" max="3067" width="6.42578125" bestFit="1" customWidth="1"/>
    <col min="3068" max="3068" width="7.42578125" bestFit="1" customWidth="1"/>
    <col min="3069" max="3069" width="6.42578125" bestFit="1" customWidth="1"/>
    <col min="3070" max="3070" width="6.42578125" customWidth="1"/>
    <col min="3071" max="3071" width="7.42578125" bestFit="1" customWidth="1"/>
    <col min="3072" max="3072" width="8.28515625" bestFit="1" customWidth="1"/>
    <col min="3073" max="3073" width="6.42578125" bestFit="1" customWidth="1"/>
    <col min="3074" max="3074" width="6.140625" bestFit="1" customWidth="1"/>
    <col min="3075" max="3075" width="7.7109375" bestFit="1" customWidth="1"/>
    <col min="3076" max="3076" width="6.140625" bestFit="1" customWidth="1"/>
    <col min="3077" max="3078" width="5.140625" bestFit="1" customWidth="1"/>
    <col min="3079" max="3079" width="7.7109375" bestFit="1" customWidth="1"/>
    <col min="3080" max="3081" width="5.140625" bestFit="1" customWidth="1"/>
    <col min="3082" max="3082" width="6.140625" bestFit="1" customWidth="1"/>
    <col min="3083" max="3084" width="6.140625" customWidth="1"/>
    <col min="3085" max="3085" width="5.140625" bestFit="1" customWidth="1"/>
    <col min="3086" max="3086" width="6.140625" bestFit="1" customWidth="1"/>
    <col min="3321" max="3321" width="17.140625" customWidth="1"/>
    <col min="3322" max="3322" width="5.28515625" bestFit="1" customWidth="1"/>
    <col min="3323" max="3323" width="6.42578125" bestFit="1" customWidth="1"/>
    <col min="3324" max="3324" width="7.42578125" bestFit="1" customWidth="1"/>
    <col min="3325" max="3325" width="6.42578125" bestFit="1" customWidth="1"/>
    <col min="3326" max="3326" width="6.42578125" customWidth="1"/>
    <col min="3327" max="3327" width="7.42578125" bestFit="1" customWidth="1"/>
    <col min="3328" max="3328" width="8.28515625" bestFit="1" customWidth="1"/>
    <col min="3329" max="3329" width="6.42578125" bestFit="1" customWidth="1"/>
    <col min="3330" max="3330" width="6.140625" bestFit="1" customWidth="1"/>
    <col min="3331" max="3331" width="7.7109375" bestFit="1" customWidth="1"/>
    <col min="3332" max="3332" width="6.140625" bestFit="1" customWidth="1"/>
    <col min="3333" max="3334" width="5.140625" bestFit="1" customWidth="1"/>
    <col min="3335" max="3335" width="7.7109375" bestFit="1" customWidth="1"/>
    <col min="3336" max="3337" width="5.140625" bestFit="1" customWidth="1"/>
    <col min="3338" max="3338" width="6.140625" bestFit="1" customWidth="1"/>
    <col min="3339" max="3340" width="6.140625" customWidth="1"/>
    <col min="3341" max="3341" width="5.140625" bestFit="1" customWidth="1"/>
    <col min="3342" max="3342" width="6.140625" bestFit="1" customWidth="1"/>
    <col min="3577" max="3577" width="17.140625" customWidth="1"/>
    <col min="3578" max="3578" width="5.28515625" bestFit="1" customWidth="1"/>
    <col min="3579" max="3579" width="6.42578125" bestFit="1" customWidth="1"/>
    <col min="3580" max="3580" width="7.42578125" bestFit="1" customWidth="1"/>
    <col min="3581" max="3581" width="6.42578125" bestFit="1" customWidth="1"/>
    <col min="3582" max="3582" width="6.42578125" customWidth="1"/>
    <col min="3583" max="3583" width="7.42578125" bestFit="1" customWidth="1"/>
    <col min="3584" max="3584" width="8.28515625" bestFit="1" customWidth="1"/>
    <col min="3585" max="3585" width="6.42578125" bestFit="1" customWidth="1"/>
    <col min="3586" max="3586" width="6.140625" bestFit="1" customWidth="1"/>
    <col min="3587" max="3587" width="7.7109375" bestFit="1" customWidth="1"/>
    <col min="3588" max="3588" width="6.140625" bestFit="1" customWidth="1"/>
    <col min="3589" max="3590" width="5.140625" bestFit="1" customWidth="1"/>
    <col min="3591" max="3591" width="7.7109375" bestFit="1" customWidth="1"/>
    <col min="3592" max="3593" width="5.140625" bestFit="1" customWidth="1"/>
    <col min="3594" max="3594" width="6.140625" bestFit="1" customWidth="1"/>
    <col min="3595" max="3596" width="6.140625" customWidth="1"/>
    <col min="3597" max="3597" width="5.140625" bestFit="1" customWidth="1"/>
    <col min="3598" max="3598" width="6.140625" bestFit="1" customWidth="1"/>
    <col min="3833" max="3833" width="17.140625" customWidth="1"/>
    <col min="3834" max="3834" width="5.28515625" bestFit="1" customWidth="1"/>
    <col min="3835" max="3835" width="6.42578125" bestFit="1" customWidth="1"/>
    <col min="3836" max="3836" width="7.42578125" bestFit="1" customWidth="1"/>
    <col min="3837" max="3837" width="6.42578125" bestFit="1" customWidth="1"/>
    <col min="3838" max="3838" width="6.42578125" customWidth="1"/>
    <col min="3839" max="3839" width="7.42578125" bestFit="1" customWidth="1"/>
    <col min="3840" max="3840" width="8.28515625" bestFit="1" customWidth="1"/>
    <col min="3841" max="3841" width="6.42578125" bestFit="1" customWidth="1"/>
    <col min="3842" max="3842" width="6.140625" bestFit="1" customWidth="1"/>
    <col min="3843" max="3843" width="7.7109375" bestFit="1" customWidth="1"/>
    <col min="3844" max="3844" width="6.140625" bestFit="1" customWidth="1"/>
    <col min="3845" max="3846" width="5.140625" bestFit="1" customWidth="1"/>
    <col min="3847" max="3847" width="7.7109375" bestFit="1" customWidth="1"/>
    <col min="3848" max="3849" width="5.140625" bestFit="1" customWidth="1"/>
    <col min="3850" max="3850" width="6.140625" bestFit="1" customWidth="1"/>
    <col min="3851" max="3852" width="6.140625" customWidth="1"/>
    <col min="3853" max="3853" width="5.140625" bestFit="1" customWidth="1"/>
    <col min="3854" max="3854" width="6.140625" bestFit="1" customWidth="1"/>
    <col min="4089" max="4089" width="17.140625" customWidth="1"/>
    <col min="4090" max="4090" width="5.28515625" bestFit="1" customWidth="1"/>
    <col min="4091" max="4091" width="6.42578125" bestFit="1" customWidth="1"/>
    <col min="4092" max="4092" width="7.42578125" bestFit="1" customWidth="1"/>
    <col min="4093" max="4093" width="6.42578125" bestFit="1" customWidth="1"/>
    <col min="4094" max="4094" width="6.42578125" customWidth="1"/>
    <col min="4095" max="4095" width="7.42578125" bestFit="1" customWidth="1"/>
    <col min="4096" max="4096" width="8.28515625" bestFit="1" customWidth="1"/>
    <col min="4097" max="4097" width="6.42578125" bestFit="1" customWidth="1"/>
    <col min="4098" max="4098" width="6.140625" bestFit="1" customWidth="1"/>
    <col min="4099" max="4099" width="7.7109375" bestFit="1" customWidth="1"/>
    <col min="4100" max="4100" width="6.140625" bestFit="1" customWidth="1"/>
    <col min="4101" max="4102" width="5.140625" bestFit="1" customWidth="1"/>
    <col min="4103" max="4103" width="7.7109375" bestFit="1" customWidth="1"/>
    <col min="4104" max="4105" width="5.140625" bestFit="1" customWidth="1"/>
    <col min="4106" max="4106" width="6.140625" bestFit="1" customWidth="1"/>
    <col min="4107" max="4108" width="6.140625" customWidth="1"/>
    <col min="4109" max="4109" width="5.140625" bestFit="1" customWidth="1"/>
    <col min="4110" max="4110" width="6.140625" bestFit="1" customWidth="1"/>
    <col min="4345" max="4345" width="17.140625" customWidth="1"/>
    <col min="4346" max="4346" width="5.28515625" bestFit="1" customWidth="1"/>
    <col min="4347" max="4347" width="6.42578125" bestFit="1" customWidth="1"/>
    <col min="4348" max="4348" width="7.42578125" bestFit="1" customWidth="1"/>
    <col min="4349" max="4349" width="6.42578125" bestFit="1" customWidth="1"/>
    <col min="4350" max="4350" width="6.42578125" customWidth="1"/>
    <col min="4351" max="4351" width="7.42578125" bestFit="1" customWidth="1"/>
    <col min="4352" max="4352" width="8.28515625" bestFit="1" customWidth="1"/>
    <col min="4353" max="4353" width="6.42578125" bestFit="1" customWidth="1"/>
    <col min="4354" max="4354" width="6.140625" bestFit="1" customWidth="1"/>
    <col min="4355" max="4355" width="7.7109375" bestFit="1" customWidth="1"/>
    <col min="4356" max="4356" width="6.140625" bestFit="1" customWidth="1"/>
    <col min="4357" max="4358" width="5.140625" bestFit="1" customWidth="1"/>
    <col min="4359" max="4359" width="7.7109375" bestFit="1" customWidth="1"/>
    <col min="4360" max="4361" width="5.140625" bestFit="1" customWidth="1"/>
    <col min="4362" max="4362" width="6.140625" bestFit="1" customWidth="1"/>
    <col min="4363" max="4364" width="6.140625" customWidth="1"/>
    <col min="4365" max="4365" width="5.140625" bestFit="1" customWidth="1"/>
    <col min="4366" max="4366" width="6.140625" bestFit="1" customWidth="1"/>
    <col min="4601" max="4601" width="17.140625" customWidth="1"/>
    <col min="4602" max="4602" width="5.28515625" bestFit="1" customWidth="1"/>
    <col min="4603" max="4603" width="6.42578125" bestFit="1" customWidth="1"/>
    <col min="4604" max="4604" width="7.42578125" bestFit="1" customWidth="1"/>
    <col min="4605" max="4605" width="6.42578125" bestFit="1" customWidth="1"/>
    <col min="4606" max="4606" width="6.42578125" customWidth="1"/>
    <col min="4607" max="4607" width="7.42578125" bestFit="1" customWidth="1"/>
    <col min="4608" max="4608" width="8.28515625" bestFit="1" customWidth="1"/>
    <col min="4609" max="4609" width="6.42578125" bestFit="1" customWidth="1"/>
    <col min="4610" max="4610" width="6.140625" bestFit="1" customWidth="1"/>
    <col min="4611" max="4611" width="7.7109375" bestFit="1" customWidth="1"/>
    <col min="4612" max="4612" width="6.140625" bestFit="1" customWidth="1"/>
    <col min="4613" max="4614" width="5.140625" bestFit="1" customWidth="1"/>
    <col min="4615" max="4615" width="7.7109375" bestFit="1" customWidth="1"/>
    <col min="4616" max="4617" width="5.140625" bestFit="1" customWidth="1"/>
    <col min="4618" max="4618" width="6.140625" bestFit="1" customWidth="1"/>
    <col min="4619" max="4620" width="6.140625" customWidth="1"/>
    <col min="4621" max="4621" width="5.140625" bestFit="1" customWidth="1"/>
    <col min="4622" max="4622" width="6.140625" bestFit="1" customWidth="1"/>
    <col min="4857" max="4857" width="17.140625" customWidth="1"/>
    <col min="4858" max="4858" width="5.28515625" bestFit="1" customWidth="1"/>
    <col min="4859" max="4859" width="6.42578125" bestFit="1" customWidth="1"/>
    <col min="4860" max="4860" width="7.42578125" bestFit="1" customWidth="1"/>
    <col min="4861" max="4861" width="6.42578125" bestFit="1" customWidth="1"/>
    <col min="4862" max="4862" width="6.42578125" customWidth="1"/>
    <col min="4863" max="4863" width="7.42578125" bestFit="1" customWidth="1"/>
    <col min="4864" max="4864" width="8.28515625" bestFit="1" customWidth="1"/>
    <col min="4865" max="4865" width="6.42578125" bestFit="1" customWidth="1"/>
    <col min="4866" max="4866" width="6.140625" bestFit="1" customWidth="1"/>
    <col min="4867" max="4867" width="7.7109375" bestFit="1" customWidth="1"/>
    <col min="4868" max="4868" width="6.140625" bestFit="1" customWidth="1"/>
    <col min="4869" max="4870" width="5.140625" bestFit="1" customWidth="1"/>
    <col min="4871" max="4871" width="7.7109375" bestFit="1" customWidth="1"/>
    <col min="4872" max="4873" width="5.140625" bestFit="1" customWidth="1"/>
    <col min="4874" max="4874" width="6.140625" bestFit="1" customWidth="1"/>
    <col min="4875" max="4876" width="6.140625" customWidth="1"/>
    <col min="4877" max="4877" width="5.140625" bestFit="1" customWidth="1"/>
    <col min="4878" max="4878" width="6.140625" bestFit="1" customWidth="1"/>
    <col min="5113" max="5113" width="17.140625" customWidth="1"/>
    <col min="5114" max="5114" width="5.28515625" bestFit="1" customWidth="1"/>
    <col min="5115" max="5115" width="6.42578125" bestFit="1" customWidth="1"/>
    <col min="5116" max="5116" width="7.42578125" bestFit="1" customWidth="1"/>
    <col min="5117" max="5117" width="6.42578125" bestFit="1" customWidth="1"/>
    <col min="5118" max="5118" width="6.42578125" customWidth="1"/>
    <col min="5119" max="5119" width="7.42578125" bestFit="1" customWidth="1"/>
    <col min="5120" max="5120" width="8.28515625" bestFit="1" customWidth="1"/>
    <col min="5121" max="5121" width="6.42578125" bestFit="1" customWidth="1"/>
    <col min="5122" max="5122" width="6.140625" bestFit="1" customWidth="1"/>
    <col min="5123" max="5123" width="7.7109375" bestFit="1" customWidth="1"/>
    <col min="5124" max="5124" width="6.140625" bestFit="1" customWidth="1"/>
    <col min="5125" max="5126" width="5.140625" bestFit="1" customWidth="1"/>
    <col min="5127" max="5127" width="7.7109375" bestFit="1" customWidth="1"/>
    <col min="5128" max="5129" width="5.140625" bestFit="1" customWidth="1"/>
    <col min="5130" max="5130" width="6.140625" bestFit="1" customWidth="1"/>
    <col min="5131" max="5132" width="6.140625" customWidth="1"/>
    <col min="5133" max="5133" width="5.140625" bestFit="1" customWidth="1"/>
    <col min="5134" max="5134" width="6.140625" bestFit="1" customWidth="1"/>
    <col min="5369" max="5369" width="17.140625" customWidth="1"/>
    <col min="5370" max="5370" width="5.28515625" bestFit="1" customWidth="1"/>
    <col min="5371" max="5371" width="6.42578125" bestFit="1" customWidth="1"/>
    <col min="5372" max="5372" width="7.42578125" bestFit="1" customWidth="1"/>
    <col min="5373" max="5373" width="6.42578125" bestFit="1" customWidth="1"/>
    <col min="5374" max="5374" width="6.42578125" customWidth="1"/>
    <col min="5375" max="5375" width="7.42578125" bestFit="1" customWidth="1"/>
    <col min="5376" max="5376" width="8.28515625" bestFit="1" customWidth="1"/>
    <col min="5377" max="5377" width="6.42578125" bestFit="1" customWidth="1"/>
    <col min="5378" max="5378" width="6.140625" bestFit="1" customWidth="1"/>
    <col min="5379" max="5379" width="7.7109375" bestFit="1" customWidth="1"/>
    <col min="5380" max="5380" width="6.140625" bestFit="1" customWidth="1"/>
    <col min="5381" max="5382" width="5.140625" bestFit="1" customWidth="1"/>
    <col min="5383" max="5383" width="7.7109375" bestFit="1" customWidth="1"/>
    <col min="5384" max="5385" width="5.140625" bestFit="1" customWidth="1"/>
    <col min="5386" max="5386" width="6.140625" bestFit="1" customWidth="1"/>
    <col min="5387" max="5388" width="6.140625" customWidth="1"/>
    <col min="5389" max="5389" width="5.140625" bestFit="1" customWidth="1"/>
    <col min="5390" max="5390" width="6.140625" bestFit="1" customWidth="1"/>
    <col min="5625" max="5625" width="17.140625" customWidth="1"/>
    <col min="5626" max="5626" width="5.28515625" bestFit="1" customWidth="1"/>
    <col min="5627" max="5627" width="6.42578125" bestFit="1" customWidth="1"/>
    <col min="5628" max="5628" width="7.42578125" bestFit="1" customWidth="1"/>
    <col min="5629" max="5629" width="6.42578125" bestFit="1" customWidth="1"/>
    <col min="5630" max="5630" width="6.42578125" customWidth="1"/>
    <col min="5631" max="5631" width="7.42578125" bestFit="1" customWidth="1"/>
    <col min="5632" max="5632" width="8.28515625" bestFit="1" customWidth="1"/>
    <col min="5633" max="5633" width="6.42578125" bestFit="1" customWidth="1"/>
    <col min="5634" max="5634" width="6.140625" bestFit="1" customWidth="1"/>
    <col min="5635" max="5635" width="7.7109375" bestFit="1" customWidth="1"/>
    <col min="5636" max="5636" width="6.140625" bestFit="1" customWidth="1"/>
    <col min="5637" max="5638" width="5.140625" bestFit="1" customWidth="1"/>
    <col min="5639" max="5639" width="7.7109375" bestFit="1" customWidth="1"/>
    <col min="5640" max="5641" width="5.140625" bestFit="1" customWidth="1"/>
    <col min="5642" max="5642" width="6.140625" bestFit="1" customWidth="1"/>
    <col min="5643" max="5644" width="6.140625" customWidth="1"/>
    <col min="5645" max="5645" width="5.140625" bestFit="1" customWidth="1"/>
    <col min="5646" max="5646" width="6.140625" bestFit="1" customWidth="1"/>
    <col min="5881" max="5881" width="17.140625" customWidth="1"/>
    <col min="5882" max="5882" width="5.28515625" bestFit="1" customWidth="1"/>
    <col min="5883" max="5883" width="6.42578125" bestFit="1" customWidth="1"/>
    <col min="5884" max="5884" width="7.42578125" bestFit="1" customWidth="1"/>
    <col min="5885" max="5885" width="6.42578125" bestFit="1" customWidth="1"/>
    <col min="5886" max="5886" width="6.42578125" customWidth="1"/>
    <col min="5887" max="5887" width="7.42578125" bestFit="1" customWidth="1"/>
    <col min="5888" max="5888" width="8.28515625" bestFit="1" customWidth="1"/>
    <col min="5889" max="5889" width="6.42578125" bestFit="1" customWidth="1"/>
    <col min="5890" max="5890" width="6.140625" bestFit="1" customWidth="1"/>
    <col min="5891" max="5891" width="7.7109375" bestFit="1" customWidth="1"/>
    <col min="5892" max="5892" width="6.140625" bestFit="1" customWidth="1"/>
    <col min="5893" max="5894" width="5.140625" bestFit="1" customWidth="1"/>
    <col min="5895" max="5895" width="7.7109375" bestFit="1" customWidth="1"/>
    <col min="5896" max="5897" width="5.140625" bestFit="1" customWidth="1"/>
    <col min="5898" max="5898" width="6.140625" bestFit="1" customWidth="1"/>
    <col min="5899" max="5900" width="6.140625" customWidth="1"/>
    <col min="5901" max="5901" width="5.140625" bestFit="1" customWidth="1"/>
    <col min="5902" max="5902" width="6.140625" bestFit="1" customWidth="1"/>
    <col min="6137" max="6137" width="17.140625" customWidth="1"/>
    <col min="6138" max="6138" width="5.28515625" bestFit="1" customWidth="1"/>
    <col min="6139" max="6139" width="6.42578125" bestFit="1" customWidth="1"/>
    <col min="6140" max="6140" width="7.42578125" bestFit="1" customWidth="1"/>
    <col min="6141" max="6141" width="6.42578125" bestFit="1" customWidth="1"/>
    <col min="6142" max="6142" width="6.42578125" customWidth="1"/>
    <col min="6143" max="6143" width="7.42578125" bestFit="1" customWidth="1"/>
    <col min="6144" max="6144" width="8.28515625" bestFit="1" customWidth="1"/>
    <col min="6145" max="6145" width="6.42578125" bestFit="1" customWidth="1"/>
    <col min="6146" max="6146" width="6.140625" bestFit="1" customWidth="1"/>
    <col min="6147" max="6147" width="7.7109375" bestFit="1" customWidth="1"/>
    <col min="6148" max="6148" width="6.140625" bestFit="1" customWidth="1"/>
    <col min="6149" max="6150" width="5.140625" bestFit="1" customWidth="1"/>
    <col min="6151" max="6151" width="7.7109375" bestFit="1" customWidth="1"/>
    <col min="6152" max="6153" width="5.140625" bestFit="1" customWidth="1"/>
    <col min="6154" max="6154" width="6.140625" bestFit="1" customWidth="1"/>
    <col min="6155" max="6156" width="6.140625" customWidth="1"/>
    <col min="6157" max="6157" width="5.140625" bestFit="1" customWidth="1"/>
    <col min="6158" max="6158" width="6.140625" bestFit="1" customWidth="1"/>
    <col min="6393" max="6393" width="17.140625" customWidth="1"/>
    <col min="6394" max="6394" width="5.28515625" bestFit="1" customWidth="1"/>
    <col min="6395" max="6395" width="6.42578125" bestFit="1" customWidth="1"/>
    <col min="6396" max="6396" width="7.42578125" bestFit="1" customWidth="1"/>
    <col min="6397" max="6397" width="6.42578125" bestFit="1" customWidth="1"/>
    <col min="6398" max="6398" width="6.42578125" customWidth="1"/>
    <col min="6399" max="6399" width="7.42578125" bestFit="1" customWidth="1"/>
    <col min="6400" max="6400" width="8.28515625" bestFit="1" customWidth="1"/>
    <col min="6401" max="6401" width="6.42578125" bestFit="1" customWidth="1"/>
    <col min="6402" max="6402" width="6.140625" bestFit="1" customWidth="1"/>
    <col min="6403" max="6403" width="7.7109375" bestFit="1" customWidth="1"/>
    <col min="6404" max="6404" width="6.140625" bestFit="1" customWidth="1"/>
    <col min="6405" max="6406" width="5.140625" bestFit="1" customWidth="1"/>
    <col min="6407" max="6407" width="7.7109375" bestFit="1" customWidth="1"/>
    <col min="6408" max="6409" width="5.140625" bestFit="1" customWidth="1"/>
    <col min="6410" max="6410" width="6.140625" bestFit="1" customWidth="1"/>
    <col min="6411" max="6412" width="6.140625" customWidth="1"/>
    <col min="6413" max="6413" width="5.140625" bestFit="1" customWidth="1"/>
    <col min="6414" max="6414" width="6.140625" bestFit="1" customWidth="1"/>
    <col min="6649" max="6649" width="17.140625" customWidth="1"/>
    <col min="6650" max="6650" width="5.28515625" bestFit="1" customWidth="1"/>
    <col min="6651" max="6651" width="6.42578125" bestFit="1" customWidth="1"/>
    <col min="6652" max="6652" width="7.42578125" bestFit="1" customWidth="1"/>
    <col min="6653" max="6653" width="6.42578125" bestFit="1" customWidth="1"/>
    <col min="6654" max="6654" width="6.42578125" customWidth="1"/>
    <col min="6655" max="6655" width="7.42578125" bestFit="1" customWidth="1"/>
    <col min="6656" max="6656" width="8.28515625" bestFit="1" customWidth="1"/>
    <col min="6657" max="6657" width="6.42578125" bestFit="1" customWidth="1"/>
    <col min="6658" max="6658" width="6.140625" bestFit="1" customWidth="1"/>
    <col min="6659" max="6659" width="7.7109375" bestFit="1" customWidth="1"/>
    <col min="6660" max="6660" width="6.140625" bestFit="1" customWidth="1"/>
    <col min="6661" max="6662" width="5.140625" bestFit="1" customWidth="1"/>
    <col min="6663" max="6663" width="7.7109375" bestFit="1" customWidth="1"/>
    <col min="6664" max="6665" width="5.140625" bestFit="1" customWidth="1"/>
    <col min="6666" max="6666" width="6.140625" bestFit="1" customWidth="1"/>
    <col min="6667" max="6668" width="6.140625" customWidth="1"/>
    <col min="6669" max="6669" width="5.140625" bestFit="1" customWidth="1"/>
    <col min="6670" max="6670" width="6.140625" bestFit="1" customWidth="1"/>
    <col min="6905" max="6905" width="17.140625" customWidth="1"/>
    <col min="6906" max="6906" width="5.28515625" bestFit="1" customWidth="1"/>
    <col min="6907" max="6907" width="6.42578125" bestFit="1" customWidth="1"/>
    <col min="6908" max="6908" width="7.42578125" bestFit="1" customWidth="1"/>
    <col min="6909" max="6909" width="6.42578125" bestFit="1" customWidth="1"/>
    <col min="6910" max="6910" width="6.42578125" customWidth="1"/>
    <col min="6911" max="6911" width="7.42578125" bestFit="1" customWidth="1"/>
    <col min="6912" max="6912" width="8.28515625" bestFit="1" customWidth="1"/>
    <col min="6913" max="6913" width="6.42578125" bestFit="1" customWidth="1"/>
    <col min="6914" max="6914" width="6.140625" bestFit="1" customWidth="1"/>
    <col min="6915" max="6915" width="7.7109375" bestFit="1" customWidth="1"/>
    <col min="6916" max="6916" width="6.140625" bestFit="1" customWidth="1"/>
    <col min="6917" max="6918" width="5.140625" bestFit="1" customWidth="1"/>
    <col min="6919" max="6919" width="7.7109375" bestFit="1" customWidth="1"/>
    <col min="6920" max="6921" width="5.140625" bestFit="1" customWidth="1"/>
    <col min="6922" max="6922" width="6.140625" bestFit="1" customWidth="1"/>
    <col min="6923" max="6924" width="6.140625" customWidth="1"/>
    <col min="6925" max="6925" width="5.140625" bestFit="1" customWidth="1"/>
    <col min="6926" max="6926" width="6.140625" bestFit="1" customWidth="1"/>
    <col min="7161" max="7161" width="17.140625" customWidth="1"/>
    <col min="7162" max="7162" width="5.28515625" bestFit="1" customWidth="1"/>
    <col min="7163" max="7163" width="6.42578125" bestFit="1" customWidth="1"/>
    <col min="7164" max="7164" width="7.42578125" bestFit="1" customWidth="1"/>
    <col min="7165" max="7165" width="6.42578125" bestFit="1" customWidth="1"/>
    <col min="7166" max="7166" width="6.42578125" customWidth="1"/>
    <col min="7167" max="7167" width="7.42578125" bestFit="1" customWidth="1"/>
    <col min="7168" max="7168" width="8.28515625" bestFit="1" customWidth="1"/>
    <col min="7169" max="7169" width="6.42578125" bestFit="1" customWidth="1"/>
    <col min="7170" max="7170" width="6.140625" bestFit="1" customWidth="1"/>
    <col min="7171" max="7171" width="7.7109375" bestFit="1" customWidth="1"/>
    <col min="7172" max="7172" width="6.140625" bestFit="1" customWidth="1"/>
    <col min="7173" max="7174" width="5.140625" bestFit="1" customWidth="1"/>
    <col min="7175" max="7175" width="7.7109375" bestFit="1" customWidth="1"/>
    <col min="7176" max="7177" width="5.140625" bestFit="1" customWidth="1"/>
    <col min="7178" max="7178" width="6.140625" bestFit="1" customWidth="1"/>
    <col min="7179" max="7180" width="6.140625" customWidth="1"/>
    <col min="7181" max="7181" width="5.140625" bestFit="1" customWidth="1"/>
    <col min="7182" max="7182" width="6.140625" bestFit="1" customWidth="1"/>
    <col min="7417" max="7417" width="17.140625" customWidth="1"/>
    <col min="7418" max="7418" width="5.28515625" bestFit="1" customWidth="1"/>
    <col min="7419" max="7419" width="6.42578125" bestFit="1" customWidth="1"/>
    <col min="7420" max="7420" width="7.42578125" bestFit="1" customWidth="1"/>
    <col min="7421" max="7421" width="6.42578125" bestFit="1" customWidth="1"/>
    <col min="7422" max="7422" width="6.42578125" customWidth="1"/>
    <col min="7423" max="7423" width="7.42578125" bestFit="1" customWidth="1"/>
    <col min="7424" max="7424" width="8.28515625" bestFit="1" customWidth="1"/>
    <col min="7425" max="7425" width="6.42578125" bestFit="1" customWidth="1"/>
    <col min="7426" max="7426" width="6.140625" bestFit="1" customWidth="1"/>
    <col min="7427" max="7427" width="7.7109375" bestFit="1" customWidth="1"/>
    <col min="7428" max="7428" width="6.140625" bestFit="1" customWidth="1"/>
    <col min="7429" max="7430" width="5.140625" bestFit="1" customWidth="1"/>
    <col min="7431" max="7431" width="7.7109375" bestFit="1" customWidth="1"/>
    <col min="7432" max="7433" width="5.140625" bestFit="1" customWidth="1"/>
    <col min="7434" max="7434" width="6.140625" bestFit="1" customWidth="1"/>
    <col min="7435" max="7436" width="6.140625" customWidth="1"/>
    <col min="7437" max="7437" width="5.140625" bestFit="1" customWidth="1"/>
    <col min="7438" max="7438" width="6.140625" bestFit="1" customWidth="1"/>
    <col min="7673" max="7673" width="17.140625" customWidth="1"/>
    <col min="7674" max="7674" width="5.28515625" bestFit="1" customWidth="1"/>
    <col min="7675" max="7675" width="6.42578125" bestFit="1" customWidth="1"/>
    <col min="7676" max="7676" width="7.42578125" bestFit="1" customWidth="1"/>
    <col min="7677" max="7677" width="6.42578125" bestFit="1" customWidth="1"/>
    <col min="7678" max="7678" width="6.42578125" customWidth="1"/>
    <col min="7679" max="7679" width="7.42578125" bestFit="1" customWidth="1"/>
    <col min="7680" max="7680" width="8.28515625" bestFit="1" customWidth="1"/>
    <col min="7681" max="7681" width="6.42578125" bestFit="1" customWidth="1"/>
    <col min="7682" max="7682" width="6.140625" bestFit="1" customWidth="1"/>
    <col min="7683" max="7683" width="7.7109375" bestFit="1" customWidth="1"/>
    <col min="7684" max="7684" width="6.140625" bestFit="1" customWidth="1"/>
    <col min="7685" max="7686" width="5.140625" bestFit="1" customWidth="1"/>
    <col min="7687" max="7687" width="7.7109375" bestFit="1" customWidth="1"/>
    <col min="7688" max="7689" width="5.140625" bestFit="1" customWidth="1"/>
    <col min="7690" max="7690" width="6.140625" bestFit="1" customWidth="1"/>
    <col min="7691" max="7692" width="6.140625" customWidth="1"/>
    <col min="7693" max="7693" width="5.140625" bestFit="1" customWidth="1"/>
    <col min="7694" max="7694" width="6.140625" bestFit="1" customWidth="1"/>
    <col min="7929" max="7929" width="17.140625" customWidth="1"/>
    <col min="7930" max="7930" width="5.28515625" bestFit="1" customWidth="1"/>
    <col min="7931" max="7931" width="6.42578125" bestFit="1" customWidth="1"/>
    <col min="7932" max="7932" width="7.42578125" bestFit="1" customWidth="1"/>
    <col min="7933" max="7933" width="6.42578125" bestFit="1" customWidth="1"/>
    <col min="7934" max="7934" width="6.42578125" customWidth="1"/>
    <col min="7935" max="7935" width="7.42578125" bestFit="1" customWidth="1"/>
    <col min="7936" max="7936" width="8.28515625" bestFit="1" customWidth="1"/>
    <col min="7937" max="7937" width="6.42578125" bestFit="1" customWidth="1"/>
    <col min="7938" max="7938" width="6.140625" bestFit="1" customWidth="1"/>
    <col min="7939" max="7939" width="7.7109375" bestFit="1" customWidth="1"/>
    <col min="7940" max="7940" width="6.140625" bestFit="1" customWidth="1"/>
    <col min="7941" max="7942" width="5.140625" bestFit="1" customWidth="1"/>
    <col min="7943" max="7943" width="7.7109375" bestFit="1" customWidth="1"/>
    <col min="7944" max="7945" width="5.140625" bestFit="1" customWidth="1"/>
    <col min="7946" max="7946" width="6.140625" bestFit="1" customWidth="1"/>
    <col min="7947" max="7948" width="6.140625" customWidth="1"/>
    <col min="7949" max="7949" width="5.140625" bestFit="1" customWidth="1"/>
    <col min="7950" max="7950" width="6.140625" bestFit="1" customWidth="1"/>
    <col min="8185" max="8185" width="17.140625" customWidth="1"/>
    <col min="8186" max="8186" width="5.28515625" bestFit="1" customWidth="1"/>
    <col min="8187" max="8187" width="6.42578125" bestFit="1" customWidth="1"/>
    <col min="8188" max="8188" width="7.42578125" bestFit="1" customWidth="1"/>
    <col min="8189" max="8189" width="6.42578125" bestFit="1" customWidth="1"/>
    <col min="8190" max="8190" width="6.42578125" customWidth="1"/>
    <col min="8191" max="8191" width="7.42578125" bestFit="1" customWidth="1"/>
    <col min="8192" max="8192" width="8.28515625" bestFit="1" customWidth="1"/>
    <col min="8193" max="8193" width="6.42578125" bestFit="1" customWidth="1"/>
    <col min="8194" max="8194" width="6.140625" bestFit="1" customWidth="1"/>
    <col min="8195" max="8195" width="7.7109375" bestFit="1" customWidth="1"/>
    <col min="8196" max="8196" width="6.140625" bestFit="1" customWidth="1"/>
    <col min="8197" max="8198" width="5.140625" bestFit="1" customWidth="1"/>
    <col min="8199" max="8199" width="7.7109375" bestFit="1" customWidth="1"/>
    <col min="8200" max="8201" width="5.140625" bestFit="1" customWidth="1"/>
    <col min="8202" max="8202" width="6.140625" bestFit="1" customWidth="1"/>
    <col min="8203" max="8204" width="6.140625" customWidth="1"/>
    <col min="8205" max="8205" width="5.140625" bestFit="1" customWidth="1"/>
    <col min="8206" max="8206" width="6.140625" bestFit="1" customWidth="1"/>
    <col min="8441" max="8441" width="17.140625" customWidth="1"/>
    <col min="8442" max="8442" width="5.28515625" bestFit="1" customWidth="1"/>
    <col min="8443" max="8443" width="6.42578125" bestFit="1" customWidth="1"/>
    <col min="8444" max="8444" width="7.42578125" bestFit="1" customWidth="1"/>
    <col min="8445" max="8445" width="6.42578125" bestFit="1" customWidth="1"/>
    <col min="8446" max="8446" width="6.42578125" customWidth="1"/>
    <col min="8447" max="8447" width="7.42578125" bestFit="1" customWidth="1"/>
    <col min="8448" max="8448" width="8.28515625" bestFit="1" customWidth="1"/>
    <col min="8449" max="8449" width="6.42578125" bestFit="1" customWidth="1"/>
    <col min="8450" max="8450" width="6.140625" bestFit="1" customWidth="1"/>
    <col min="8451" max="8451" width="7.7109375" bestFit="1" customWidth="1"/>
    <col min="8452" max="8452" width="6.140625" bestFit="1" customWidth="1"/>
    <col min="8453" max="8454" width="5.140625" bestFit="1" customWidth="1"/>
    <col min="8455" max="8455" width="7.7109375" bestFit="1" customWidth="1"/>
    <col min="8456" max="8457" width="5.140625" bestFit="1" customWidth="1"/>
    <col min="8458" max="8458" width="6.140625" bestFit="1" customWidth="1"/>
    <col min="8459" max="8460" width="6.140625" customWidth="1"/>
    <col min="8461" max="8461" width="5.140625" bestFit="1" customWidth="1"/>
    <col min="8462" max="8462" width="6.140625" bestFit="1" customWidth="1"/>
    <col min="8697" max="8697" width="17.140625" customWidth="1"/>
    <col min="8698" max="8698" width="5.28515625" bestFit="1" customWidth="1"/>
    <col min="8699" max="8699" width="6.42578125" bestFit="1" customWidth="1"/>
    <col min="8700" max="8700" width="7.42578125" bestFit="1" customWidth="1"/>
    <col min="8701" max="8701" width="6.42578125" bestFit="1" customWidth="1"/>
    <col min="8702" max="8702" width="6.42578125" customWidth="1"/>
    <col min="8703" max="8703" width="7.42578125" bestFit="1" customWidth="1"/>
    <col min="8704" max="8704" width="8.28515625" bestFit="1" customWidth="1"/>
    <col min="8705" max="8705" width="6.42578125" bestFit="1" customWidth="1"/>
    <col min="8706" max="8706" width="6.140625" bestFit="1" customWidth="1"/>
    <col min="8707" max="8707" width="7.7109375" bestFit="1" customWidth="1"/>
    <col min="8708" max="8708" width="6.140625" bestFit="1" customWidth="1"/>
    <col min="8709" max="8710" width="5.140625" bestFit="1" customWidth="1"/>
    <col min="8711" max="8711" width="7.7109375" bestFit="1" customWidth="1"/>
    <col min="8712" max="8713" width="5.140625" bestFit="1" customWidth="1"/>
    <col min="8714" max="8714" width="6.140625" bestFit="1" customWidth="1"/>
    <col min="8715" max="8716" width="6.140625" customWidth="1"/>
    <col min="8717" max="8717" width="5.140625" bestFit="1" customWidth="1"/>
    <col min="8718" max="8718" width="6.140625" bestFit="1" customWidth="1"/>
    <col min="8953" max="8953" width="17.140625" customWidth="1"/>
    <col min="8954" max="8954" width="5.28515625" bestFit="1" customWidth="1"/>
    <col min="8955" max="8955" width="6.42578125" bestFit="1" customWidth="1"/>
    <col min="8956" max="8956" width="7.42578125" bestFit="1" customWidth="1"/>
    <col min="8957" max="8957" width="6.42578125" bestFit="1" customWidth="1"/>
    <col min="8958" max="8958" width="6.42578125" customWidth="1"/>
    <col min="8959" max="8959" width="7.42578125" bestFit="1" customWidth="1"/>
    <col min="8960" max="8960" width="8.28515625" bestFit="1" customWidth="1"/>
    <col min="8961" max="8961" width="6.42578125" bestFit="1" customWidth="1"/>
    <col min="8962" max="8962" width="6.140625" bestFit="1" customWidth="1"/>
    <col min="8963" max="8963" width="7.7109375" bestFit="1" customWidth="1"/>
    <col min="8964" max="8964" width="6.140625" bestFit="1" customWidth="1"/>
    <col min="8965" max="8966" width="5.140625" bestFit="1" customWidth="1"/>
    <col min="8967" max="8967" width="7.7109375" bestFit="1" customWidth="1"/>
    <col min="8968" max="8969" width="5.140625" bestFit="1" customWidth="1"/>
    <col min="8970" max="8970" width="6.140625" bestFit="1" customWidth="1"/>
    <col min="8971" max="8972" width="6.140625" customWidth="1"/>
    <col min="8973" max="8973" width="5.140625" bestFit="1" customWidth="1"/>
    <col min="8974" max="8974" width="6.140625" bestFit="1" customWidth="1"/>
    <col min="9209" max="9209" width="17.140625" customWidth="1"/>
    <col min="9210" max="9210" width="5.28515625" bestFit="1" customWidth="1"/>
    <col min="9211" max="9211" width="6.42578125" bestFit="1" customWidth="1"/>
    <col min="9212" max="9212" width="7.42578125" bestFit="1" customWidth="1"/>
    <col min="9213" max="9213" width="6.42578125" bestFit="1" customWidth="1"/>
    <col min="9214" max="9214" width="6.42578125" customWidth="1"/>
    <col min="9215" max="9215" width="7.42578125" bestFit="1" customWidth="1"/>
    <col min="9216" max="9216" width="8.28515625" bestFit="1" customWidth="1"/>
    <col min="9217" max="9217" width="6.42578125" bestFit="1" customWidth="1"/>
    <col min="9218" max="9218" width="6.140625" bestFit="1" customWidth="1"/>
    <col min="9219" max="9219" width="7.7109375" bestFit="1" customWidth="1"/>
    <col min="9220" max="9220" width="6.140625" bestFit="1" customWidth="1"/>
    <col min="9221" max="9222" width="5.140625" bestFit="1" customWidth="1"/>
    <col min="9223" max="9223" width="7.7109375" bestFit="1" customWidth="1"/>
    <col min="9224" max="9225" width="5.140625" bestFit="1" customWidth="1"/>
    <col min="9226" max="9226" width="6.140625" bestFit="1" customWidth="1"/>
    <col min="9227" max="9228" width="6.140625" customWidth="1"/>
    <col min="9229" max="9229" width="5.140625" bestFit="1" customWidth="1"/>
    <col min="9230" max="9230" width="6.140625" bestFit="1" customWidth="1"/>
    <col min="9465" max="9465" width="17.140625" customWidth="1"/>
    <col min="9466" max="9466" width="5.28515625" bestFit="1" customWidth="1"/>
    <col min="9467" max="9467" width="6.42578125" bestFit="1" customWidth="1"/>
    <col min="9468" max="9468" width="7.42578125" bestFit="1" customWidth="1"/>
    <col min="9469" max="9469" width="6.42578125" bestFit="1" customWidth="1"/>
    <col min="9470" max="9470" width="6.42578125" customWidth="1"/>
    <col min="9471" max="9471" width="7.42578125" bestFit="1" customWidth="1"/>
    <col min="9472" max="9472" width="8.28515625" bestFit="1" customWidth="1"/>
    <col min="9473" max="9473" width="6.42578125" bestFit="1" customWidth="1"/>
    <col min="9474" max="9474" width="6.140625" bestFit="1" customWidth="1"/>
    <col min="9475" max="9475" width="7.7109375" bestFit="1" customWidth="1"/>
    <col min="9476" max="9476" width="6.140625" bestFit="1" customWidth="1"/>
    <col min="9477" max="9478" width="5.140625" bestFit="1" customWidth="1"/>
    <col min="9479" max="9479" width="7.7109375" bestFit="1" customWidth="1"/>
    <col min="9480" max="9481" width="5.140625" bestFit="1" customWidth="1"/>
    <col min="9482" max="9482" width="6.140625" bestFit="1" customWidth="1"/>
    <col min="9483" max="9484" width="6.140625" customWidth="1"/>
    <col min="9485" max="9485" width="5.140625" bestFit="1" customWidth="1"/>
    <col min="9486" max="9486" width="6.140625" bestFit="1" customWidth="1"/>
    <col min="9721" max="9721" width="17.140625" customWidth="1"/>
    <col min="9722" max="9722" width="5.28515625" bestFit="1" customWidth="1"/>
    <col min="9723" max="9723" width="6.42578125" bestFit="1" customWidth="1"/>
    <col min="9724" max="9724" width="7.42578125" bestFit="1" customWidth="1"/>
    <col min="9725" max="9725" width="6.42578125" bestFit="1" customWidth="1"/>
    <col min="9726" max="9726" width="6.42578125" customWidth="1"/>
    <col min="9727" max="9727" width="7.42578125" bestFit="1" customWidth="1"/>
    <col min="9728" max="9728" width="8.28515625" bestFit="1" customWidth="1"/>
    <col min="9729" max="9729" width="6.42578125" bestFit="1" customWidth="1"/>
    <col min="9730" max="9730" width="6.140625" bestFit="1" customWidth="1"/>
    <col min="9731" max="9731" width="7.7109375" bestFit="1" customWidth="1"/>
    <col min="9732" max="9732" width="6.140625" bestFit="1" customWidth="1"/>
    <col min="9733" max="9734" width="5.140625" bestFit="1" customWidth="1"/>
    <col min="9735" max="9735" width="7.7109375" bestFit="1" customWidth="1"/>
    <col min="9736" max="9737" width="5.140625" bestFit="1" customWidth="1"/>
    <col min="9738" max="9738" width="6.140625" bestFit="1" customWidth="1"/>
    <col min="9739" max="9740" width="6.140625" customWidth="1"/>
    <col min="9741" max="9741" width="5.140625" bestFit="1" customWidth="1"/>
    <col min="9742" max="9742" width="6.140625" bestFit="1" customWidth="1"/>
    <col min="9977" max="9977" width="17.140625" customWidth="1"/>
    <col min="9978" max="9978" width="5.28515625" bestFit="1" customWidth="1"/>
    <col min="9979" max="9979" width="6.42578125" bestFit="1" customWidth="1"/>
    <col min="9980" max="9980" width="7.42578125" bestFit="1" customWidth="1"/>
    <col min="9981" max="9981" width="6.42578125" bestFit="1" customWidth="1"/>
    <col min="9982" max="9982" width="6.42578125" customWidth="1"/>
    <col min="9983" max="9983" width="7.42578125" bestFit="1" customWidth="1"/>
    <col min="9984" max="9984" width="8.28515625" bestFit="1" customWidth="1"/>
    <col min="9985" max="9985" width="6.42578125" bestFit="1" customWidth="1"/>
    <col min="9986" max="9986" width="6.140625" bestFit="1" customWidth="1"/>
    <col min="9987" max="9987" width="7.7109375" bestFit="1" customWidth="1"/>
    <col min="9988" max="9988" width="6.140625" bestFit="1" customWidth="1"/>
    <col min="9989" max="9990" width="5.140625" bestFit="1" customWidth="1"/>
    <col min="9991" max="9991" width="7.7109375" bestFit="1" customWidth="1"/>
    <col min="9992" max="9993" width="5.140625" bestFit="1" customWidth="1"/>
    <col min="9994" max="9994" width="6.140625" bestFit="1" customWidth="1"/>
    <col min="9995" max="9996" width="6.140625" customWidth="1"/>
    <col min="9997" max="9997" width="5.140625" bestFit="1" customWidth="1"/>
    <col min="9998" max="9998" width="6.140625" bestFit="1" customWidth="1"/>
    <col min="10233" max="10233" width="17.140625" customWidth="1"/>
    <col min="10234" max="10234" width="5.28515625" bestFit="1" customWidth="1"/>
    <col min="10235" max="10235" width="6.42578125" bestFit="1" customWidth="1"/>
    <col min="10236" max="10236" width="7.42578125" bestFit="1" customWidth="1"/>
    <col min="10237" max="10237" width="6.42578125" bestFit="1" customWidth="1"/>
    <col min="10238" max="10238" width="6.42578125" customWidth="1"/>
    <col min="10239" max="10239" width="7.42578125" bestFit="1" customWidth="1"/>
    <col min="10240" max="10240" width="8.28515625" bestFit="1" customWidth="1"/>
    <col min="10241" max="10241" width="6.42578125" bestFit="1" customWidth="1"/>
    <col min="10242" max="10242" width="6.140625" bestFit="1" customWidth="1"/>
    <col min="10243" max="10243" width="7.7109375" bestFit="1" customWidth="1"/>
    <col min="10244" max="10244" width="6.140625" bestFit="1" customWidth="1"/>
    <col min="10245" max="10246" width="5.140625" bestFit="1" customWidth="1"/>
    <col min="10247" max="10247" width="7.7109375" bestFit="1" customWidth="1"/>
    <col min="10248" max="10249" width="5.140625" bestFit="1" customWidth="1"/>
    <col min="10250" max="10250" width="6.140625" bestFit="1" customWidth="1"/>
    <col min="10251" max="10252" width="6.140625" customWidth="1"/>
    <col min="10253" max="10253" width="5.140625" bestFit="1" customWidth="1"/>
    <col min="10254" max="10254" width="6.140625" bestFit="1" customWidth="1"/>
    <col min="10489" max="10489" width="17.140625" customWidth="1"/>
    <col min="10490" max="10490" width="5.28515625" bestFit="1" customWidth="1"/>
    <col min="10491" max="10491" width="6.42578125" bestFit="1" customWidth="1"/>
    <col min="10492" max="10492" width="7.42578125" bestFit="1" customWidth="1"/>
    <col min="10493" max="10493" width="6.42578125" bestFit="1" customWidth="1"/>
    <col min="10494" max="10494" width="6.42578125" customWidth="1"/>
    <col min="10495" max="10495" width="7.42578125" bestFit="1" customWidth="1"/>
    <col min="10496" max="10496" width="8.28515625" bestFit="1" customWidth="1"/>
    <col min="10497" max="10497" width="6.42578125" bestFit="1" customWidth="1"/>
    <col min="10498" max="10498" width="6.140625" bestFit="1" customWidth="1"/>
    <col min="10499" max="10499" width="7.7109375" bestFit="1" customWidth="1"/>
    <col min="10500" max="10500" width="6.140625" bestFit="1" customWidth="1"/>
    <col min="10501" max="10502" width="5.140625" bestFit="1" customWidth="1"/>
    <col min="10503" max="10503" width="7.7109375" bestFit="1" customWidth="1"/>
    <col min="10504" max="10505" width="5.140625" bestFit="1" customWidth="1"/>
    <col min="10506" max="10506" width="6.140625" bestFit="1" customWidth="1"/>
    <col min="10507" max="10508" width="6.140625" customWidth="1"/>
    <col min="10509" max="10509" width="5.140625" bestFit="1" customWidth="1"/>
    <col min="10510" max="10510" width="6.140625" bestFit="1" customWidth="1"/>
    <col min="10745" max="10745" width="17.140625" customWidth="1"/>
    <col min="10746" max="10746" width="5.28515625" bestFit="1" customWidth="1"/>
    <col min="10747" max="10747" width="6.42578125" bestFit="1" customWidth="1"/>
    <col min="10748" max="10748" width="7.42578125" bestFit="1" customWidth="1"/>
    <col min="10749" max="10749" width="6.42578125" bestFit="1" customWidth="1"/>
    <col min="10750" max="10750" width="6.42578125" customWidth="1"/>
    <col min="10751" max="10751" width="7.42578125" bestFit="1" customWidth="1"/>
    <col min="10752" max="10752" width="8.28515625" bestFit="1" customWidth="1"/>
    <col min="10753" max="10753" width="6.42578125" bestFit="1" customWidth="1"/>
    <col min="10754" max="10754" width="6.140625" bestFit="1" customWidth="1"/>
    <col min="10755" max="10755" width="7.7109375" bestFit="1" customWidth="1"/>
    <col min="10756" max="10756" width="6.140625" bestFit="1" customWidth="1"/>
    <col min="10757" max="10758" width="5.140625" bestFit="1" customWidth="1"/>
    <col min="10759" max="10759" width="7.7109375" bestFit="1" customWidth="1"/>
    <col min="10760" max="10761" width="5.140625" bestFit="1" customWidth="1"/>
    <col min="10762" max="10762" width="6.140625" bestFit="1" customWidth="1"/>
    <col min="10763" max="10764" width="6.140625" customWidth="1"/>
    <col min="10765" max="10765" width="5.140625" bestFit="1" customWidth="1"/>
    <col min="10766" max="10766" width="6.140625" bestFit="1" customWidth="1"/>
    <col min="11001" max="11001" width="17.140625" customWidth="1"/>
    <col min="11002" max="11002" width="5.28515625" bestFit="1" customWidth="1"/>
    <col min="11003" max="11003" width="6.42578125" bestFit="1" customWidth="1"/>
    <col min="11004" max="11004" width="7.42578125" bestFit="1" customWidth="1"/>
    <col min="11005" max="11005" width="6.42578125" bestFit="1" customWidth="1"/>
    <col min="11006" max="11006" width="6.42578125" customWidth="1"/>
    <col min="11007" max="11007" width="7.42578125" bestFit="1" customWidth="1"/>
    <col min="11008" max="11008" width="8.28515625" bestFit="1" customWidth="1"/>
    <col min="11009" max="11009" width="6.42578125" bestFit="1" customWidth="1"/>
    <col min="11010" max="11010" width="6.140625" bestFit="1" customWidth="1"/>
    <col min="11011" max="11011" width="7.7109375" bestFit="1" customWidth="1"/>
    <col min="11012" max="11012" width="6.140625" bestFit="1" customWidth="1"/>
    <col min="11013" max="11014" width="5.140625" bestFit="1" customWidth="1"/>
    <col min="11015" max="11015" width="7.7109375" bestFit="1" customWidth="1"/>
    <col min="11016" max="11017" width="5.140625" bestFit="1" customWidth="1"/>
    <col min="11018" max="11018" width="6.140625" bestFit="1" customWidth="1"/>
    <col min="11019" max="11020" width="6.140625" customWidth="1"/>
    <col min="11021" max="11021" width="5.140625" bestFit="1" customWidth="1"/>
    <col min="11022" max="11022" width="6.140625" bestFit="1" customWidth="1"/>
    <col min="11257" max="11257" width="17.140625" customWidth="1"/>
    <col min="11258" max="11258" width="5.28515625" bestFit="1" customWidth="1"/>
    <col min="11259" max="11259" width="6.42578125" bestFit="1" customWidth="1"/>
    <col min="11260" max="11260" width="7.42578125" bestFit="1" customWidth="1"/>
    <col min="11261" max="11261" width="6.42578125" bestFit="1" customWidth="1"/>
    <col min="11262" max="11262" width="6.42578125" customWidth="1"/>
    <col min="11263" max="11263" width="7.42578125" bestFit="1" customWidth="1"/>
    <col min="11264" max="11264" width="8.28515625" bestFit="1" customWidth="1"/>
    <col min="11265" max="11265" width="6.42578125" bestFit="1" customWidth="1"/>
    <col min="11266" max="11266" width="6.140625" bestFit="1" customWidth="1"/>
    <col min="11267" max="11267" width="7.7109375" bestFit="1" customWidth="1"/>
    <col min="11268" max="11268" width="6.140625" bestFit="1" customWidth="1"/>
    <col min="11269" max="11270" width="5.140625" bestFit="1" customWidth="1"/>
    <col min="11271" max="11271" width="7.7109375" bestFit="1" customWidth="1"/>
    <col min="11272" max="11273" width="5.140625" bestFit="1" customWidth="1"/>
    <col min="11274" max="11274" width="6.140625" bestFit="1" customWidth="1"/>
    <col min="11275" max="11276" width="6.140625" customWidth="1"/>
    <col min="11277" max="11277" width="5.140625" bestFit="1" customWidth="1"/>
    <col min="11278" max="11278" width="6.140625" bestFit="1" customWidth="1"/>
    <col min="11513" max="11513" width="17.140625" customWidth="1"/>
    <col min="11514" max="11514" width="5.28515625" bestFit="1" customWidth="1"/>
    <col min="11515" max="11515" width="6.42578125" bestFit="1" customWidth="1"/>
    <col min="11516" max="11516" width="7.42578125" bestFit="1" customWidth="1"/>
    <col min="11517" max="11517" width="6.42578125" bestFit="1" customWidth="1"/>
    <col min="11518" max="11518" width="6.42578125" customWidth="1"/>
    <col min="11519" max="11519" width="7.42578125" bestFit="1" customWidth="1"/>
    <col min="11520" max="11520" width="8.28515625" bestFit="1" customWidth="1"/>
    <col min="11521" max="11521" width="6.42578125" bestFit="1" customWidth="1"/>
    <col min="11522" max="11522" width="6.140625" bestFit="1" customWidth="1"/>
    <col min="11523" max="11523" width="7.7109375" bestFit="1" customWidth="1"/>
    <col min="11524" max="11524" width="6.140625" bestFit="1" customWidth="1"/>
    <col min="11525" max="11526" width="5.140625" bestFit="1" customWidth="1"/>
    <col min="11527" max="11527" width="7.7109375" bestFit="1" customWidth="1"/>
    <col min="11528" max="11529" width="5.140625" bestFit="1" customWidth="1"/>
    <col min="11530" max="11530" width="6.140625" bestFit="1" customWidth="1"/>
    <col min="11531" max="11532" width="6.140625" customWidth="1"/>
    <col min="11533" max="11533" width="5.140625" bestFit="1" customWidth="1"/>
    <col min="11534" max="11534" width="6.140625" bestFit="1" customWidth="1"/>
    <col min="11769" max="11769" width="17.140625" customWidth="1"/>
    <col min="11770" max="11770" width="5.28515625" bestFit="1" customWidth="1"/>
    <col min="11771" max="11771" width="6.42578125" bestFit="1" customWidth="1"/>
    <col min="11772" max="11772" width="7.42578125" bestFit="1" customWidth="1"/>
    <col min="11773" max="11773" width="6.42578125" bestFit="1" customWidth="1"/>
    <col min="11774" max="11774" width="6.42578125" customWidth="1"/>
    <col min="11775" max="11775" width="7.42578125" bestFit="1" customWidth="1"/>
    <col min="11776" max="11776" width="8.28515625" bestFit="1" customWidth="1"/>
    <col min="11777" max="11777" width="6.42578125" bestFit="1" customWidth="1"/>
    <col min="11778" max="11778" width="6.140625" bestFit="1" customWidth="1"/>
    <col min="11779" max="11779" width="7.7109375" bestFit="1" customWidth="1"/>
    <col min="11780" max="11780" width="6.140625" bestFit="1" customWidth="1"/>
    <col min="11781" max="11782" width="5.140625" bestFit="1" customWidth="1"/>
    <col min="11783" max="11783" width="7.7109375" bestFit="1" customWidth="1"/>
    <col min="11784" max="11785" width="5.140625" bestFit="1" customWidth="1"/>
    <col min="11786" max="11786" width="6.140625" bestFit="1" customWidth="1"/>
    <col min="11787" max="11788" width="6.140625" customWidth="1"/>
    <col min="11789" max="11789" width="5.140625" bestFit="1" customWidth="1"/>
    <col min="11790" max="11790" width="6.140625" bestFit="1" customWidth="1"/>
    <col min="12025" max="12025" width="17.140625" customWidth="1"/>
    <col min="12026" max="12026" width="5.28515625" bestFit="1" customWidth="1"/>
    <col min="12027" max="12027" width="6.42578125" bestFit="1" customWidth="1"/>
    <col min="12028" max="12028" width="7.42578125" bestFit="1" customWidth="1"/>
    <col min="12029" max="12029" width="6.42578125" bestFit="1" customWidth="1"/>
    <col min="12030" max="12030" width="6.42578125" customWidth="1"/>
    <col min="12031" max="12031" width="7.42578125" bestFit="1" customWidth="1"/>
    <col min="12032" max="12032" width="8.28515625" bestFit="1" customWidth="1"/>
    <col min="12033" max="12033" width="6.42578125" bestFit="1" customWidth="1"/>
    <col min="12034" max="12034" width="6.140625" bestFit="1" customWidth="1"/>
    <col min="12035" max="12035" width="7.7109375" bestFit="1" customWidth="1"/>
    <col min="12036" max="12036" width="6.140625" bestFit="1" customWidth="1"/>
    <col min="12037" max="12038" width="5.140625" bestFit="1" customWidth="1"/>
    <col min="12039" max="12039" width="7.7109375" bestFit="1" customWidth="1"/>
    <col min="12040" max="12041" width="5.140625" bestFit="1" customWidth="1"/>
    <col min="12042" max="12042" width="6.140625" bestFit="1" customWidth="1"/>
    <col min="12043" max="12044" width="6.140625" customWidth="1"/>
    <col min="12045" max="12045" width="5.140625" bestFit="1" customWidth="1"/>
    <col min="12046" max="12046" width="6.140625" bestFit="1" customWidth="1"/>
    <col min="12281" max="12281" width="17.140625" customWidth="1"/>
    <col min="12282" max="12282" width="5.28515625" bestFit="1" customWidth="1"/>
    <col min="12283" max="12283" width="6.42578125" bestFit="1" customWidth="1"/>
    <col min="12284" max="12284" width="7.42578125" bestFit="1" customWidth="1"/>
    <col min="12285" max="12285" width="6.42578125" bestFit="1" customWidth="1"/>
    <col min="12286" max="12286" width="6.42578125" customWidth="1"/>
    <col min="12287" max="12287" width="7.42578125" bestFit="1" customWidth="1"/>
    <col min="12288" max="12288" width="8.28515625" bestFit="1" customWidth="1"/>
    <col min="12289" max="12289" width="6.42578125" bestFit="1" customWidth="1"/>
    <col min="12290" max="12290" width="6.140625" bestFit="1" customWidth="1"/>
    <col min="12291" max="12291" width="7.7109375" bestFit="1" customWidth="1"/>
    <col min="12292" max="12292" width="6.140625" bestFit="1" customWidth="1"/>
    <col min="12293" max="12294" width="5.140625" bestFit="1" customWidth="1"/>
    <col min="12295" max="12295" width="7.7109375" bestFit="1" customWidth="1"/>
    <col min="12296" max="12297" width="5.140625" bestFit="1" customWidth="1"/>
    <col min="12298" max="12298" width="6.140625" bestFit="1" customWidth="1"/>
    <col min="12299" max="12300" width="6.140625" customWidth="1"/>
    <col min="12301" max="12301" width="5.140625" bestFit="1" customWidth="1"/>
    <col min="12302" max="12302" width="6.140625" bestFit="1" customWidth="1"/>
    <col min="12537" max="12537" width="17.140625" customWidth="1"/>
    <col min="12538" max="12538" width="5.28515625" bestFit="1" customWidth="1"/>
    <col min="12539" max="12539" width="6.42578125" bestFit="1" customWidth="1"/>
    <col min="12540" max="12540" width="7.42578125" bestFit="1" customWidth="1"/>
    <col min="12541" max="12541" width="6.42578125" bestFit="1" customWidth="1"/>
    <col min="12542" max="12542" width="6.42578125" customWidth="1"/>
    <col min="12543" max="12543" width="7.42578125" bestFit="1" customWidth="1"/>
    <col min="12544" max="12544" width="8.28515625" bestFit="1" customWidth="1"/>
    <col min="12545" max="12545" width="6.42578125" bestFit="1" customWidth="1"/>
    <col min="12546" max="12546" width="6.140625" bestFit="1" customWidth="1"/>
    <col min="12547" max="12547" width="7.7109375" bestFit="1" customWidth="1"/>
    <col min="12548" max="12548" width="6.140625" bestFit="1" customWidth="1"/>
    <col min="12549" max="12550" width="5.140625" bestFit="1" customWidth="1"/>
    <col min="12551" max="12551" width="7.7109375" bestFit="1" customWidth="1"/>
    <col min="12552" max="12553" width="5.140625" bestFit="1" customWidth="1"/>
    <col min="12554" max="12554" width="6.140625" bestFit="1" customWidth="1"/>
    <col min="12555" max="12556" width="6.140625" customWidth="1"/>
    <col min="12557" max="12557" width="5.140625" bestFit="1" customWidth="1"/>
    <col min="12558" max="12558" width="6.140625" bestFit="1" customWidth="1"/>
    <col min="12793" max="12793" width="17.140625" customWidth="1"/>
    <col min="12794" max="12794" width="5.28515625" bestFit="1" customWidth="1"/>
    <col min="12795" max="12795" width="6.42578125" bestFit="1" customWidth="1"/>
    <col min="12796" max="12796" width="7.42578125" bestFit="1" customWidth="1"/>
    <col min="12797" max="12797" width="6.42578125" bestFit="1" customWidth="1"/>
    <col min="12798" max="12798" width="6.42578125" customWidth="1"/>
    <col min="12799" max="12799" width="7.42578125" bestFit="1" customWidth="1"/>
    <col min="12800" max="12800" width="8.28515625" bestFit="1" customWidth="1"/>
    <col min="12801" max="12801" width="6.42578125" bestFit="1" customWidth="1"/>
    <col min="12802" max="12802" width="6.140625" bestFit="1" customWidth="1"/>
    <col min="12803" max="12803" width="7.7109375" bestFit="1" customWidth="1"/>
    <col min="12804" max="12804" width="6.140625" bestFit="1" customWidth="1"/>
    <col min="12805" max="12806" width="5.140625" bestFit="1" customWidth="1"/>
    <col min="12807" max="12807" width="7.7109375" bestFit="1" customWidth="1"/>
    <col min="12808" max="12809" width="5.140625" bestFit="1" customWidth="1"/>
    <col min="12810" max="12810" width="6.140625" bestFit="1" customWidth="1"/>
    <col min="12811" max="12812" width="6.140625" customWidth="1"/>
    <col min="12813" max="12813" width="5.140625" bestFit="1" customWidth="1"/>
    <col min="12814" max="12814" width="6.140625" bestFit="1" customWidth="1"/>
    <col min="13049" max="13049" width="17.140625" customWidth="1"/>
    <col min="13050" max="13050" width="5.28515625" bestFit="1" customWidth="1"/>
    <col min="13051" max="13051" width="6.42578125" bestFit="1" customWidth="1"/>
    <col min="13052" max="13052" width="7.42578125" bestFit="1" customWidth="1"/>
    <col min="13053" max="13053" width="6.42578125" bestFit="1" customWidth="1"/>
    <col min="13054" max="13054" width="6.42578125" customWidth="1"/>
    <col min="13055" max="13055" width="7.42578125" bestFit="1" customWidth="1"/>
    <col min="13056" max="13056" width="8.28515625" bestFit="1" customWidth="1"/>
    <col min="13057" max="13057" width="6.42578125" bestFit="1" customWidth="1"/>
    <col min="13058" max="13058" width="6.140625" bestFit="1" customWidth="1"/>
    <col min="13059" max="13059" width="7.7109375" bestFit="1" customWidth="1"/>
    <col min="13060" max="13060" width="6.140625" bestFit="1" customWidth="1"/>
    <col min="13061" max="13062" width="5.140625" bestFit="1" customWidth="1"/>
    <col min="13063" max="13063" width="7.7109375" bestFit="1" customWidth="1"/>
    <col min="13064" max="13065" width="5.140625" bestFit="1" customWidth="1"/>
    <col min="13066" max="13066" width="6.140625" bestFit="1" customWidth="1"/>
    <col min="13067" max="13068" width="6.140625" customWidth="1"/>
    <col min="13069" max="13069" width="5.140625" bestFit="1" customWidth="1"/>
    <col min="13070" max="13070" width="6.140625" bestFit="1" customWidth="1"/>
    <col min="13305" max="13305" width="17.140625" customWidth="1"/>
    <col min="13306" max="13306" width="5.28515625" bestFit="1" customWidth="1"/>
    <col min="13307" max="13307" width="6.42578125" bestFit="1" customWidth="1"/>
    <col min="13308" max="13308" width="7.42578125" bestFit="1" customWidth="1"/>
    <col min="13309" max="13309" width="6.42578125" bestFit="1" customWidth="1"/>
    <col min="13310" max="13310" width="6.42578125" customWidth="1"/>
    <col min="13311" max="13311" width="7.42578125" bestFit="1" customWidth="1"/>
    <col min="13312" max="13312" width="8.28515625" bestFit="1" customWidth="1"/>
    <col min="13313" max="13313" width="6.42578125" bestFit="1" customWidth="1"/>
    <col min="13314" max="13314" width="6.140625" bestFit="1" customWidth="1"/>
    <col min="13315" max="13315" width="7.7109375" bestFit="1" customWidth="1"/>
    <col min="13316" max="13316" width="6.140625" bestFit="1" customWidth="1"/>
    <col min="13317" max="13318" width="5.140625" bestFit="1" customWidth="1"/>
    <col min="13319" max="13319" width="7.7109375" bestFit="1" customWidth="1"/>
    <col min="13320" max="13321" width="5.140625" bestFit="1" customWidth="1"/>
    <col min="13322" max="13322" width="6.140625" bestFit="1" customWidth="1"/>
    <col min="13323" max="13324" width="6.140625" customWidth="1"/>
    <col min="13325" max="13325" width="5.140625" bestFit="1" customWidth="1"/>
    <col min="13326" max="13326" width="6.140625" bestFit="1" customWidth="1"/>
    <col min="13561" max="13561" width="17.140625" customWidth="1"/>
    <col min="13562" max="13562" width="5.28515625" bestFit="1" customWidth="1"/>
    <col min="13563" max="13563" width="6.42578125" bestFit="1" customWidth="1"/>
    <col min="13564" max="13564" width="7.42578125" bestFit="1" customWidth="1"/>
    <col min="13565" max="13565" width="6.42578125" bestFit="1" customWidth="1"/>
    <col min="13566" max="13566" width="6.42578125" customWidth="1"/>
    <col min="13567" max="13567" width="7.42578125" bestFit="1" customWidth="1"/>
    <col min="13568" max="13568" width="8.28515625" bestFit="1" customWidth="1"/>
    <col min="13569" max="13569" width="6.42578125" bestFit="1" customWidth="1"/>
    <col min="13570" max="13570" width="6.140625" bestFit="1" customWidth="1"/>
    <col min="13571" max="13571" width="7.7109375" bestFit="1" customWidth="1"/>
    <col min="13572" max="13572" width="6.140625" bestFit="1" customWidth="1"/>
    <col min="13573" max="13574" width="5.140625" bestFit="1" customWidth="1"/>
    <col min="13575" max="13575" width="7.7109375" bestFit="1" customWidth="1"/>
    <col min="13576" max="13577" width="5.140625" bestFit="1" customWidth="1"/>
    <col min="13578" max="13578" width="6.140625" bestFit="1" customWidth="1"/>
    <col min="13579" max="13580" width="6.140625" customWidth="1"/>
    <col min="13581" max="13581" width="5.140625" bestFit="1" customWidth="1"/>
    <col min="13582" max="13582" width="6.140625" bestFit="1" customWidth="1"/>
    <col min="13817" max="13817" width="17.140625" customWidth="1"/>
    <col min="13818" max="13818" width="5.28515625" bestFit="1" customWidth="1"/>
    <col min="13819" max="13819" width="6.42578125" bestFit="1" customWidth="1"/>
    <col min="13820" max="13820" width="7.42578125" bestFit="1" customWidth="1"/>
    <col min="13821" max="13821" width="6.42578125" bestFit="1" customWidth="1"/>
    <col min="13822" max="13822" width="6.42578125" customWidth="1"/>
    <col min="13823" max="13823" width="7.42578125" bestFit="1" customWidth="1"/>
    <col min="13824" max="13824" width="8.28515625" bestFit="1" customWidth="1"/>
    <col min="13825" max="13825" width="6.42578125" bestFit="1" customWidth="1"/>
    <col min="13826" max="13826" width="6.140625" bestFit="1" customWidth="1"/>
    <col min="13827" max="13827" width="7.7109375" bestFit="1" customWidth="1"/>
    <col min="13828" max="13828" width="6.140625" bestFit="1" customWidth="1"/>
    <col min="13829" max="13830" width="5.140625" bestFit="1" customWidth="1"/>
    <col min="13831" max="13831" width="7.7109375" bestFit="1" customWidth="1"/>
    <col min="13832" max="13833" width="5.140625" bestFit="1" customWidth="1"/>
    <col min="13834" max="13834" width="6.140625" bestFit="1" customWidth="1"/>
    <col min="13835" max="13836" width="6.140625" customWidth="1"/>
    <col min="13837" max="13837" width="5.140625" bestFit="1" customWidth="1"/>
    <col min="13838" max="13838" width="6.140625" bestFit="1" customWidth="1"/>
    <col min="14073" max="14073" width="17.140625" customWidth="1"/>
    <col min="14074" max="14074" width="5.28515625" bestFit="1" customWidth="1"/>
    <col min="14075" max="14075" width="6.42578125" bestFit="1" customWidth="1"/>
    <col min="14076" max="14076" width="7.42578125" bestFit="1" customWidth="1"/>
    <col min="14077" max="14077" width="6.42578125" bestFit="1" customWidth="1"/>
    <col min="14078" max="14078" width="6.42578125" customWidth="1"/>
    <col min="14079" max="14079" width="7.42578125" bestFit="1" customWidth="1"/>
    <col min="14080" max="14080" width="8.28515625" bestFit="1" customWidth="1"/>
    <col min="14081" max="14081" width="6.42578125" bestFit="1" customWidth="1"/>
    <col min="14082" max="14082" width="6.140625" bestFit="1" customWidth="1"/>
    <col min="14083" max="14083" width="7.7109375" bestFit="1" customWidth="1"/>
    <col min="14084" max="14084" width="6.140625" bestFit="1" customWidth="1"/>
    <col min="14085" max="14086" width="5.140625" bestFit="1" customWidth="1"/>
    <col min="14087" max="14087" width="7.7109375" bestFit="1" customWidth="1"/>
    <col min="14088" max="14089" width="5.140625" bestFit="1" customWidth="1"/>
    <col min="14090" max="14090" width="6.140625" bestFit="1" customWidth="1"/>
    <col min="14091" max="14092" width="6.140625" customWidth="1"/>
    <col min="14093" max="14093" width="5.140625" bestFit="1" customWidth="1"/>
    <col min="14094" max="14094" width="6.140625" bestFit="1" customWidth="1"/>
    <col min="14329" max="14329" width="17.140625" customWidth="1"/>
    <col min="14330" max="14330" width="5.28515625" bestFit="1" customWidth="1"/>
    <col min="14331" max="14331" width="6.42578125" bestFit="1" customWidth="1"/>
    <col min="14332" max="14332" width="7.42578125" bestFit="1" customWidth="1"/>
    <col min="14333" max="14333" width="6.42578125" bestFit="1" customWidth="1"/>
    <col min="14334" max="14334" width="6.42578125" customWidth="1"/>
    <col min="14335" max="14335" width="7.42578125" bestFit="1" customWidth="1"/>
    <col min="14336" max="14336" width="8.28515625" bestFit="1" customWidth="1"/>
    <col min="14337" max="14337" width="6.42578125" bestFit="1" customWidth="1"/>
    <col min="14338" max="14338" width="6.140625" bestFit="1" customWidth="1"/>
    <col min="14339" max="14339" width="7.7109375" bestFit="1" customWidth="1"/>
    <col min="14340" max="14340" width="6.140625" bestFit="1" customWidth="1"/>
    <col min="14341" max="14342" width="5.140625" bestFit="1" customWidth="1"/>
    <col min="14343" max="14343" width="7.7109375" bestFit="1" customWidth="1"/>
    <col min="14344" max="14345" width="5.140625" bestFit="1" customWidth="1"/>
    <col min="14346" max="14346" width="6.140625" bestFit="1" customWidth="1"/>
    <col min="14347" max="14348" width="6.140625" customWidth="1"/>
    <col min="14349" max="14349" width="5.140625" bestFit="1" customWidth="1"/>
    <col min="14350" max="14350" width="6.140625" bestFit="1" customWidth="1"/>
    <col min="14585" max="14585" width="17.140625" customWidth="1"/>
    <col min="14586" max="14586" width="5.28515625" bestFit="1" customWidth="1"/>
    <col min="14587" max="14587" width="6.42578125" bestFit="1" customWidth="1"/>
    <col min="14588" max="14588" width="7.42578125" bestFit="1" customWidth="1"/>
    <col min="14589" max="14589" width="6.42578125" bestFit="1" customWidth="1"/>
    <col min="14590" max="14590" width="6.42578125" customWidth="1"/>
    <col min="14591" max="14591" width="7.42578125" bestFit="1" customWidth="1"/>
    <col min="14592" max="14592" width="8.28515625" bestFit="1" customWidth="1"/>
    <col min="14593" max="14593" width="6.42578125" bestFit="1" customWidth="1"/>
    <col min="14594" max="14594" width="6.140625" bestFit="1" customWidth="1"/>
    <col min="14595" max="14595" width="7.7109375" bestFit="1" customWidth="1"/>
    <col min="14596" max="14596" width="6.140625" bestFit="1" customWidth="1"/>
    <col min="14597" max="14598" width="5.140625" bestFit="1" customWidth="1"/>
    <col min="14599" max="14599" width="7.7109375" bestFit="1" customWidth="1"/>
    <col min="14600" max="14601" width="5.140625" bestFit="1" customWidth="1"/>
    <col min="14602" max="14602" width="6.140625" bestFit="1" customWidth="1"/>
    <col min="14603" max="14604" width="6.140625" customWidth="1"/>
    <col min="14605" max="14605" width="5.140625" bestFit="1" customWidth="1"/>
    <col min="14606" max="14606" width="6.140625" bestFit="1" customWidth="1"/>
    <col min="14841" max="14841" width="17.140625" customWidth="1"/>
    <col min="14842" max="14842" width="5.28515625" bestFit="1" customWidth="1"/>
    <col min="14843" max="14843" width="6.42578125" bestFit="1" customWidth="1"/>
    <col min="14844" max="14844" width="7.42578125" bestFit="1" customWidth="1"/>
    <col min="14845" max="14845" width="6.42578125" bestFit="1" customWidth="1"/>
    <col min="14846" max="14846" width="6.42578125" customWidth="1"/>
    <col min="14847" max="14847" width="7.42578125" bestFit="1" customWidth="1"/>
    <col min="14848" max="14848" width="8.28515625" bestFit="1" customWidth="1"/>
    <col min="14849" max="14849" width="6.42578125" bestFit="1" customWidth="1"/>
    <col min="14850" max="14850" width="6.140625" bestFit="1" customWidth="1"/>
    <col min="14851" max="14851" width="7.7109375" bestFit="1" customWidth="1"/>
    <col min="14852" max="14852" width="6.140625" bestFit="1" customWidth="1"/>
    <col min="14853" max="14854" width="5.140625" bestFit="1" customWidth="1"/>
    <col min="14855" max="14855" width="7.7109375" bestFit="1" customWidth="1"/>
    <col min="14856" max="14857" width="5.140625" bestFit="1" customWidth="1"/>
    <col min="14858" max="14858" width="6.140625" bestFit="1" customWidth="1"/>
    <col min="14859" max="14860" width="6.140625" customWidth="1"/>
    <col min="14861" max="14861" width="5.140625" bestFit="1" customWidth="1"/>
    <col min="14862" max="14862" width="6.140625" bestFit="1" customWidth="1"/>
    <col min="15097" max="15097" width="17.140625" customWidth="1"/>
    <col min="15098" max="15098" width="5.28515625" bestFit="1" customWidth="1"/>
    <col min="15099" max="15099" width="6.42578125" bestFit="1" customWidth="1"/>
    <col min="15100" max="15100" width="7.42578125" bestFit="1" customWidth="1"/>
    <col min="15101" max="15101" width="6.42578125" bestFit="1" customWidth="1"/>
    <col min="15102" max="15102" width="6.42578125" customWidth="1"/>
    <col min="15103" max="15103" width="7.42578125" bestFit="1" customWidth="1"/>
    <col min="15104" max="15104" width="8.28515625" bestFit="1" customWidth="1"/>
    <col min="15105" max="15105" width="6.42578125" bestFit="1" customWidth="1"/>
    <col min="15106" max="15106" width="6.140625" bestFit="1" customWidth="1"/>
    <col min="15107" max="15107" width="7.7109375" bestFit="1" customWidth="1"/>
    <col min="15108" max="15108" width="6.140625" bestFit="1" customWidth="1"/>
    <col min="15109" max="15110" width="5.140625" bestFit="1" customWidth="1"/>
    <col min="15111" max="15111" width="7.7109375" bestFit="1" customWidth="1"/>
    <col min="15112" max="15113" width="5.140625" bestFit="1" customWidth="1"/>
    <col min="15114" max="15114" width="6.140625" bestFit="1" customWidth="1"/>
    <col min="15115" max="15116" width="6.140625" customWidth="1"/>
    <col min="15117" max="15117" width="5.140625" bestFit="1" customWidth="1"/>
    <col min="15118" max="15118" width="6.140625" bestFit="1" customWidth="1"/>
    <col min="15353" max="15353" width="17.140625" customWidth="1"/>
    <col min="15354" max="15354" width="5.28515625" bestFit="1" customWidth="1"/>
    <col min="15355" max="15355" width="6.42578125" bestFit="1" customWidth="1"/>
    <col min="15356" max="15356" width="7.42578125" bestFit="1" customWidth="1"/>
    <col min="15357" max="15357" width="6.42578125" bestFit="1" customWidth="1"/>
    <col min="15358" max="15358" width="6.42578125" customWidth="1"/>
    <col min="15359" max="15359" width="7.42578125" bestFit="1" customWidth="1"/>
    <col min="15360" max="15360" width="8.28515625" bestFit="1" customWidth="1"/>
    <col min="15361" max="15361" width="6.42578125" bestFit="1" customWidth="1"/>
    <col min="15362" max="15362" width="6.140625" bestFit="1" customWidth="1"/>
    <col min="15363" max="15363" width="7.7109375" bestFit="1" customWidth="1"/>
    <col min="15364" max="15364" width="6.140625" bestFit="1" customWidth="1"/>
    <col min="15365" max="15366" width="5.140625" bestFit="1" customWidth="1"/>
    <col min="15367" max="15367" width="7.7109375" bestFit="1" customWidth="1"/>
    <col min="15368" max="15369" width="5.140625" bestFit="1" customWidth="1"/>
    <col min="15370" max="15370" width="6.140625" bestFit="1" customWidth="1"/>
    <col min="15371" max="15372" width="6.140625" customWidth="1"/>
    <col min="15373" max="15373" width="5.140625" bestFit="1" customWidth="1"/>
    <col min="15374" max="15374" width="6.140625" bestFit="1" customWidth="1"/>
    <col min="15609" max="15609" width="17.140625" customWidth="1"/>
    <col min="15610" max="15610" width="5.28515625" bestFit="1" customWidth="1"/>
    <col min="15611" max="15611" width="6.42578125" bestFit="1" customWidth="1"/>
    <col min="15612" max="15612" width="7.42578125" bestFit="1" customWidth="1"/>
    <col min="15613" max="15613" width="6.42578125" bestFit="1" customWidth="1"/>
    <col min="15614" max="15614" width="6.42578125" customWidth="1"/>
    <col min="15615" max="15615" width="7.42578125" bestFit="1" customWidth="1"/>
    <col min="15616" max="15616" width="8.28515625" bestFit="1" customWidth="1"/>
    <col min="15617" max="15617" width="6.42578125" bestFit="1" customWidth="1"/>
    <col min="15618" max="15618" width="6.140625" bestFit="1" customWidth="1"/>
    <col min="15619" max="15619" width="7.7109375" bestFit="1" customWidth="1"/>
    <col min="15620" max="15620" width="6.140625" bestFit="1" customWidth="1"/>
    <col min="15621" max="15622" width="5.140625" bestFit="1" customWidth="1"/>
    <col min="15623" max="15623" width="7.7109375" bestFit="1" customWidth="1"/>
    <col min="15624" max="15625" width="5.140625" bestFit="1" customWidth="1"/>
    <col min="15626" max="15626" width="6.140625" bestFit="1" customWidth="1"/>
    <col min="15627" max="15628" width="6.140625" customWidth="1"/>
    <col min="15629" max="15629" width="5.140625" bestFit="1" customWidth="1"/>
    <col min="15630" max="15630" width="6.140625" bestFit="1" customWidth="1"/>
    <col min="15865" max="15865" width="17.140625" customWidth="1"/>
    <col min="15866" max="15866" width="5.28515625" bestFit="1" customWidth="1"/>
    <col min="15867" max="15867" width="6.42578125" bestFit="1" customWidth="1"/>
    <col min="15868" max="15868" width="7.42578125" bestFit="1" customWidth="1"/>
    <col min="15869" max="15869" width="6.42578125" bestFit="1" customWidth="1"/>
    <col min="15870" max="15870" width="6.42578125" customWidth="1"/>
    <col min="15871" max="15871" width="7.42578125" bestFit="1" customWidth="1"/>
    <col min="15872" max="15872" width="8.28515625" bestFit="1" customWidth="1"/>
    <col min="15873" max="15873" width="6.42578125" bestFit="1" customWidth="1"/>
    <col min="15874" max="15874" width="6.140625" bestFit="1" customWidth="1"/>
    <col min="15875" max="15875" width="7.7109375" bestFit="1" customWidth="1"/>
    <col min="15876" max="15876" width="6.140625" bestFit="1" customWidth="1"/>
    <col min="15877" max="15878" width="5.140625" bestFit="1" customWidth="1"/>
    <col min="15879" max="15879" width="7.7109375" bestFit="1" customWidth="1"/>
    <col min="15880" max="15881" width="5.140625" bestFit="1" customWidth="1"/>
    <col min="15882" max="15882" width="6.140625" bestFit="1" customWidth="1"/>
    <col min="15883" max="15884" width="6.140625" customWidth="1"/>
    <col min="15885" max="15885" width="5.140625" bestFit="1" customWidth="1"/>
    <col min="15886" max="15886" width="6.140625" bestFit="1" customWidth="1"/>
    <col min="16121" max="16121" width="17.140625" customWidth="1"/>
    <col min="16122" max="16122" width="5.28515625" bestFit="1" customWidth="1"/>
    <col min="16123" max="16123" width="6.42578125" bestFit="1" customWidth="1"/>
    <col min="16124" max="16124" width="7.42578125" bestFit="1" customWidth="1"/>
    <col min="16125" max="16125" width="6.42578125" bestFit="1" customWidth="1"/>
    <col min="16126" max="16126" width="6.42578125" customWidth="1"/>
    <col min="16127" max="16127" width="7.42578125" bestFit="1" customWidth="1"/>
    <col min="16128" max="16128" width="8.28515625" bestFit="1" customWidth="1"/>
    <col min="16129" max="16129" width="6.42578125" bestFit="1" customWidth="1"/>
    <col min="16130" max="16130" width="6.140625" bestFit="1" customWidth="1"/>
    <col min="16131" max="16131" width="7.7109375" bestFit="1" customWidth="1"/>
    <col min="16132" max="16132" width="6.140625" bestFit="1" customWidth="1"/>
    <col min="16133" max="16134" width="5.140625" bestFit="1" customWidth="1"/>
    <col min="16135" max="16135" width="7.7109375" bestFit="1" customWidth="1"/>
    <col min="16136" max="16137" width="5.140625" bestFit="1" customWidth="1"/>
    <col min="16138" max="16138" width="6.140625" bestFit="1" customWidth="1"/>
    <col min="16139" max="16140" width="6.140625" customWidth="1"/>
    <col min="16141" max="16141" width="5.140625" bestFit="1" customWidth="1"/>
    <col min="16142" max="16142" width="6.140625" bestFit="1" customWidth="1"/>
  </cols>
  <sheetData>
    <row r="1" spans="1:14" ht="33.75" customHeight="1">
      <c r="A1" s="273" t="s">
        <v>303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>
      <c r="L3" t="s">
        <v>134</v>
      </c>
    </row>
    <row r="4" spans="1:14" s="96" customFormat="1" ht="106.5">
      <c r="A4" s="92" t="s">
        <v>164</v>
      </c>
      <c r="B4" s="92" t="s">
        <v>165</v>
      </c>
      <c r="C4" s="93" t="s">
        <v>232</v>
      </c>
      <c r="D4" s="93" t="s">
        <v>136</v>
      </c>
      <c r="E4" s="94" t="s">
        <v>13</v>
      </c>
      <c r="F4" s="94" t="s">
        <v>163</v>
      </c>
      <c r="G4" s="94" t="s">
        <v>167</v>
      </c>
      <c r="H4" s="94" t="s">
        <v>16</v>
      </c>
      <c r="I4" s="94" t="s">
        <v>18</v>
      </c>
      <c r="J4" s="94" t="s">
        <v>19</v>
      </c>
      <c r="K4" s="95" t="s">
        <v>168</v>
      </c>
      <c r="L4" s="94" t="s">
        <v>169</v>
      </c>
      <c r="M4" s="94" t="s">
        <v>170</v>
      </c>
      <c r="N4" s="95" t="s">
        <v>171</v>
      </c>
    </row>
    <row r="5" spans="1:14" s="99" customFormat="1" ht="12.75">
      <c r="A5" s="97" t="s">
        <v>172</v>
      </c>
      <c r="B5" s="97"/>
      <c r="C5" s="97"/>
      <c r="D5" s="116"/>
      <c r="E5" s="98">
        <v>5002</v>
      </c>
      <c r="F5" s="98">
        <v>5005</v>
      </c>
      <c r="G5" s="98">
        <v>506</v>
      </c>
      <c r="H5" s="98">
        <v>5500</v>
      </c>
      <c r="I5" s="98">
        <v>5503</v>
      </c>
      <c r="J5" s="98">
        <v>5504</v>
      </c>
      <c r="K5" s="98">
        <v>5511</v>
      </c>
      <c r="L5" s="98">
        <v>5515</v>
      </c>
      <c r="M5" s="98">
        <v>5523</v>
      </c>
      <c r="N5" s="98">
        <v>5525</v>
      </c>
    </row>
    <row r="6" spans="1:14" ht="26.25">
      <c r="A6" s="26" t="s">
        <v>173</v>
      </c>
      <c r="B6" s="100" t="s">
        <v>58</v>
      </c>
      <c r="C6" s="117">
        <f>SUM(C7:C9)</f>
        <v>2201</v>
      </c>
      <c r="D6" s="101">
        <f t="shared" ref="D6:M6" si="0">SUM(D7:D9)</f>
        <v>2201</v>
      </c>
      <c r="E6" s="101">
        <f t="shared" si="0"/>
        <v>1258</v>
      </c>
      <c r="F6" s="101">
        <f t="shared" si="0"/>
        <v>0</v>
      </c>
      <c r="G6" s="101">
        <f t="shared" si="0"/>
        <v>428</v>
      </c>
      <c r="H6" s="101">
        <f t="shared" si="0"/>
        <v>1</v>
      </c>
      <c r="I6" s="101">
        <f t="shared" si="0"/>
        <v>250</v>
      </c>
      <c r="J6" s="101">
        <f t="shared" si="0"/>
        <v>0</v>
      </c>
      <c r="K6" s="101">
        <f t="shared" si="0"/>
        <v>0</v>
      </c>
      <c r="L6" s="101">
        <f t="shared" si="0"/>
        <v>0</v>
      </c>
      <c r="M6" s="101">
        <f t="shared" si="0"/>
        <v>0</v>
      </c>
      <c r="N6" s="101">
        <f>SUM(N7:N9)</f>
        <v>264</v>
      </c>
    </row>
    <row r="7" spans="1:14">
      <c r="A7" s="5" t="s">
        <v>174</v>
      </c>
      <c r="B7" s="102">
        <v>23</v>
      </c>
      <c r="C7" s="117">
        <v>1686</v>
      </c>
      <c r="D7" s="101">
        <f>SUM(E7:N7)</f>
        <v>1686</v>
      </c>
      <c r="E7" s="103">
        <v>1258</v>
      </c>
      <c r="F7" s="103"/>
      <c r="G7" s="103">
        <v>428</v>
      </c>
      <c r="H7" s="103"/>
      <c r="I7" s="103"/>
      <c r="J7" s="103"/>
      <c r="K7" s="103"/>
      <c r="L7" s="103"/>
      <c r="M7" s="103"/>
      <c r="N7" s="103"/>
    </row>
    <row r="8" spans="1:14">
      <c r="A8" s="5" t="s">
        <v>175</v>
      </c>
      <c r="B8" s="102">
        <v>23</v>
      </c>
      <c r="C8" s="117">
        <v>1</v>
      </c>
      <c r="D8" s="101">
        <f>SUM(E8:N8)</f>
        <v>1</v>
      </c>
      <c r="E8" s="103"/>
      <c r="F8" s="103"/>
      <c r="G8" s="103"/>
      <c r="H8" s="103">
        <v>1</v>
      </c>
      <c r="I8" s="103"/>
      <c r="J8" s="103"/>
      <c r="K8" s="103"/>
      <c r="L8" s="103"/>
      <c r="M8" s="103"/>
      <c r="N8" s="103"/>
    </row>
    <row r="9" spans="1:14">
      <c r="A9" s="5" t="s">
        <v>176</v>
      </c>
      <c r="B9" s="102">
        <v>23</v>
      </c>
      <c r="C9" s="117">
        <v>514</v>
      </c>
      <c r="D9" s="101">
        <f>SUM(E9:N9)</f>
        <v>514</v>
      </c>
      <c r="E9" s="103"/>
      <c r="F9" s="103"/>
      <c r="G9" s="103"/>
      <c r="H9" s="103"/>
      <c r="I9" s="103">
        <v>250</v>
      </c>
      <c r="J9" s="103"/>
      <c r="K9" s="103"/>
      <c r="L9" s="103"/>
      <c r="M9" s="103"/>
      <c r="N9" s="103">
        <v>264</v>
      </c>
    </row>
    <row r="10" spans="1:14" ht="26.25">
      <c r="A10" s="26" t="s">
        <v>178</v>
      </c>
      <c r="B10" s="100" t="s">
        <v>67</v>
      </c>
      <c r="C10" s="117">
        <f t="shared" ref="C10:N10" si="1">SUM(C11:C12)</f>
        <v>8588</v>
      </c>
      <c r="D10" s="101">
        <f t="shared" si="1"/>
        <v>8588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3060</v>
      </c>
      <c r="L10" s="101">
        <f t="shared" si="1"/>
        <v>5000</v>
      </c>
      <c r="M10" s="101">
        <f t="shared" si="1"/>
        <v>0</v>
      </c>
      <c r="N10" s="101">
        <f t="shared" si="1"/>
        <v>528</v>
      </c>
    </row>
    <row r="11" spans="1:14">
      <c r="A11" s="5" t="s">
        <v>179</v>
      </c>
      <c r="B11" s="102">
        <v>23</v>
      </c>
      <c r="C11" s="117">
        <v>528</v>
      </c>
      <c r="D11" s="101">
        <f>SUM(E11:N11)</f>
        <v>528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>
        <v>528</v>
      </c>
    </row>
    <row r="12" spans="1:14">
      <c r="A12" s="5" t="s">
        <v>180</v>
      </c>
      <c r="B12" s="102">
        <v>23</v>
      </c>
      <c r="C12" s="117">
        <v>8060</v>
      </c>
      <c r="D12" s="101">
        <f>SUM(E12:N12)</f>
        <v>8060</v>
      </c>
      <c r="E12" s="103"/>
      <c r="F12" s="103"/>
      <c r="G12" s="103"/>
      <c r="H12" s="103"/>
      <c r="I12" s="103"/>
      <c r="J12" s="103"/>
      <c r="K12" s="103">
        <v>3060</v>
      </c>
      <c r="L12" s="103">
        <v>5000</v>
      </c>
      <c r="M12" s="103"/>
      <c r="N12" s="103"/>
    </row>
    <row r="13" spans="1:14" s="105" customFormat="1" ht="12.75">
      <c r="A13" s="26" t="s">
        <v>183</v>
      </c>
      <c r="B13" s="100" t="s">
        <v>74</v>
      </c>
      <c r="C13" s="117">
        <f>SUM(C14:C15)</f>
        <v>29434</v>
      </c>
      <c r="D13" s="101">
        <f>SUM(E13:N13)</f>
        <v>29434</v>
      </c>
      <c r="E13" s="101">
        <f t="shared" ref="E13:N13" si="2">SUM(E14:E15)</f>
        <v>0</v>
      </c>
      <c r="F13" s="101">
        <f t="shared" si="2"/>
        <v>410</v>
      </c>
      <c r="G13" s="101">
        <f t="shared" si="2"/>
        <v>139</v>
      </c>
      <c r="H13" s="101">
        <f t="shared" si="2"/>
        <v>3706</v>
      </c>
      <c r="I13" s="101">
        <f t="shared" si="2"/>
        <v>1000</v>
      </c>
      <c r="J13" s="101">
        <f t="shared" si="2"/>
        <v>1649</v>
      </c>
      <c r="K13" s="101">
        <f t="shared" si="2"/>
        <v>13878</v>
      </c>
      <c r="L13" s="101">
        <f t="shared" si="2"/>
        <v>5372</v>
      </c>
      <c r="M13" s="101">
        <f>SUM(M14:M15)</f>
        <v>350</v>
      </c>
      <c r="N13" s="101">
        <f t="shared" si="2"/>
        <v>2930</v>
      </c>
    </row>
    <row r="14" spans="1:14" s="105" customFormat="1" ht="12.75">
      <c r="A14" s="5" t="s">
        <v>184</v>
      </c>
      <c r="B14" s="102">
        <v>23</v>
      </c>
      <c r="C14" s="117">
        <v>6082</v>
      </c>
      <c r="D14" s="101">
        <f>SUM(E14:N14)</f>
        <v>6082</v>
      </c>
      <c r="E14" s="103"/>
      <c r="F14" s="103"/>
      <c r="G14" s="103"/>
      <c r="H14" s="103">
        <v>1000</v>
      </c>
      <c r="I14" s="103"/>
      <c r="J14" s="103">
        <v>899</v>
      </c>
      <c r="K14" s="103">
        <v>3183</v>
      </c>
      <c r="L14" s="103">
        <v>1000</v>
      </c>
      <c r="M14" s="103"/>
      <c r="N14" s="103"/>
    </row>
    <row r="15" spans="1:14" s="105" customFormat="1" ht="12.75">
      <c r="A15" s="5" t="s">
        <v>185</v>
      </c>
      <c r="B15" s="102">
        <v>23</v>
      </c>
      <c r="C15" s="117">
        <v>23352</v>
      </c>
      <c r="D15" s="101">
        <f>SUM(E15:N15)</f>
        <v>23352</v>
      </c>
      <c r="E15" s="103"/>
      <c r="F15" s="103">
        <v>410</v>
      </c>
      <c r="G15" s="103">
        <v>139</v>
      </c>
      <c r="H15" s="103">
        <v>2706</v>
      </c>
      <c r="I15" s="103">
        <v>1000</v>
      </c>
      <c r="J15" s="103">
        <v>750</v>
      </c>
      <c r="K15" s="103">
        <v>10695</v>
      </c>
      <c r="L15" s="103">
        <v>4372</v>
      </c>
      <c r="M15" s="103">
        <v>350</v>
      </c>
      <c r="N15" s="103">
        <v>2930</v>
      </c>
    </row>
    <row r="16" spans="1:14">
      <c r="A16" s="107"/>
      <c r="B16" s="108"/>
      <c r="C16" s="108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4">
      <c r="A17" s="84" t="s">
        <v>131</v>
      </c>
    </row>
    <row r="18" spans="1:4">
      <c r="A18" s="43"/>
    </row>
    <row r="19" spans="1:4">
      <c r="A19" s="43" t="s">
        <v>132</v>
      </c>
    </row>
    <row r="20" spans="1:4">
      <c r="A20" s="43" t="s">
        <v>133</v>
      </c>
      <c r="D20" s="112"/>
    </row>
    <row r="21" spans="1:4">
      <c r="A21" s="43"/>
      <c r="D21" s="112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6
Tartu Linnavalitsuse 16.04.2013. a 
korralduse nr  juurde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 summaryRight="0"/>
  </sheetPr>
  <dimension ref="A1:AB38"/>
  <sheetViews>
    <sheetView workbookViewId="0">
      <selection activeCell="B35" sqref="B35"/>
    </sheetView>
  </sheetViews>
  <sheetFormatPr defaultRowHeight="15"/>
  <cols>
    <col min="1" max="1" width="5.28515625" bestFit="1" customWidth="1"/>
    <col min="2" max="2" width="20.140625" customWidth="1"/>
    <col min="3" max="3" width="7.5703125" bestFit="1" customWidth="1"/>
    <col min="4" max="4" width="3.28515625" bestFit="1" customWidth="1"/>
    <col min="5" max="5" width="7.42578125" bestFit="1" customWidth="1"/>
    <col min="6" max="6" width="8.7109375" bestFit="1" customWidth="1"/>
    <col min="7" max="8" width="6.5703125" bestFit="1" customWidth="1"/>
    <col min="9" max="9" width="5.7109375" style="142" bestFit="1" customWidth="1"/>
    <col min="10" max="10" width="4.85546875" bestFit="1" customWidth="1"/>
    <col min="11" max="11" width="7.42578125" bestFit="1" customWidth="1"/>
    <col min="12" max="12" width="5" bestFit="1" customWidth="1"/>
    <col min="13" max="13" width="5" style="142" bestFit="1" customWidth="1"/>
    <col min="14" max="14" width="4" style="142" bestFit="1" customWidth="1"/>
    <col min="15" max="15" width="4.85546875" bestFit="1" customWidth="1"/>
    <col min="16" max="16" width="5.28515625" bestFit="1" customWidth="1"/>
    <col min="17" max="17" width="5.7109375" style="142" bestFit="1" customWidth="1"/>
    <col min="18" max="18" width="5.7109375" bestFit="1" customWidth="1"/>
    <col min="19" max="19" width="8.140625" bestFit="1" customWidth="1"/>
    <col min="20" max="20" width="5.7109375" bestFit="1" customWidth="1"/>
    <col min="21" max="21" width="5" style="142" bestFit="1" customWidth="1"/>
    <col min="22" max="23" width="5" bestFit="1" customWidth="1"/>
    <col min="24" max="24" width="6.5703125" bestFit="1" customWidth="1"/>
    <col min="25" max="25" width="5.7109375" bestFit="1" customWidth="1"/>
    <col min="26" max="26" width="5" style="142" bestFit="1" customWidth="1"/>
    <col min="27" max="27" width="5.7109375" bestFit="1" customWidth="1"/>
    <col min="28" max="28" width="5" bestFit="1" customWidth="1"/>
  </cols>
  <sheetData>
    <row r="1" spans="1:28" s="142" customFormat="1" ht="15.75">
      <c r="A1" s="274" t="s">
        <v>304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8" s="142" customFormat="1" ht="15.75">
      <c r="A2" s="275" t="s">
        <v>305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8" s="142" customFormat="1"/>
    <row r="4" spans="1:28" ht="96.75">
      <c r="A4" s="169" t="s">
        <v>234</v>
      </c>
      <c r="B4" s="181" t="s">
        <v>235</v>
      </c>
      <c r="C4" s="153" t="s">
        <v>236</v>
      </c>
      <c r="D4" s="153" t="s">
        <v>237</v>
      </c>
      <c r="E4" s="157" t="s">
        <v>135</v>
      </c>
      <c r="F4" s="153" t="s">
        <v>238</v>
      </c>
      <c r="G4" s="153" t="s">
        <v>239</v>
      </c>
      <c r="H4" s="153" t="s">
        <v>240</v>
      </c>
      <c r="I4" s="153" t="s">
        <v>241</v>
      </c>
      <c r="J4" s="153" t="s">
        <v>278</v>
      </c>
      <c r="K4" s="157" t="s">
        <v>242</v>
      </c>
      <c r="L4" s="150" t="s">
        <v>13</v>
      </c>
      <c r="M4" s="150" t="s">
        <v>163</v>
      </c>
      <c r="N4" s="150" t="s">
        <v>301</v>
      </c>
      <c r="O4" s="150" t="s">
        <v>243</v>
      </c>
      <c r="P4" s="151" t="s">
        <v>16</v>
      </c>
      <c r="Q4" s="151" t="s">
        <v>287</v>
      </c>
      <c r="R4" s="150" t="s">
        <v>261</v>
      </c>
      <c r="S4" s="150" t="s">
        <v>140</v>
      </c>
      <c r="T4" s="151" t="s">
        <v>288</v>
      </c>
      <c r="U4" s="151" t="s">
        <v>276</v>
      </c>
      <c r="V4" s="151" t="s">
        <v>300</v>
      </c>
      <c r="W4" s="151" t="s">
        <v>141</v>
      </c>
      <c r="X4" s="151" t="s">
        <v>269</v>
      </c>
      <c r="Y4" s="151" t="s">
        <v>244</v>
      </c>
      <c r="Z4" s="151" t="s">
        <v>299</v>
      </c>
      <c r="AA4" s="152" t="s">
        <v>265</v>
      </c>
      <c r="AB4" s="152" t="s">
        <v>298</v>
      </c>
    </row>
    <row r="5" spans="1:28">
      <c r="A5" s="161"/>
      <c r="B5" s="182"/>
      <c r="C5" s="146"/>
      <c r="D5" s="146"/>
      <c r="E5" s="158"/>
      <c r="F5" s="85" t="s">
        <v>245</v>
      </c>
      <c r="G5" s="85" t="s">
        <v>246</v>
      </c>
      <c r="H5" s="85" t="s">
        <v>222</v>
      </c>
      <c r="I5" s="163" t="s">
        <v>247</v>
      </c>
      <c r="J5" s="163">
        <v>3888</v>
      </c>
      <c r="K5" s="146"/>
      <c r="L5" s="162">
        <v>5002</v>
      </c>
      <c r="M5" s="162">
        <v>5005</v>
      </c>
      <c r="N5" s="162">
        <v>505</v>
      </c>
      <c r="O5" s="147">
        <v>506</v>
      </c>
      <c r="P5" s="147">
        <v>5500</v>
      </c>
      <c r="Q5" s="147">
        <v>5503</v>
      </c>
      <c r="R5" s="147">
        <v>5504</v>
      </c>
      <c r="S5" s="147">
        <v>5511</v>
      </c>
      <c r="T5" s="148">
        <v>5513</v>
      </c>
      <c r="U5" s="148">
        <v>5514</v>
      </c>
      <c r="V5" s="148">
        <v>5515</v>
      </c>
      <c r="W5" s="148">
        <v>5521</v>
      </c>
      <c r="X5" s="148">
        <v>5524</v>
      </c>
      <c r="Y5" s="148">
        <v>5525</v>
      </c>
      <c r="Z5" s="148">
        <v>5529</v>
      </c>
      <c r="AA5" s="148">
        <v>5540</v>
      </c>
      <c r="AB5" s="148">
        <v>4134</v>
      </c>
    </row>
    <row r="6" spans="1:28">
      <c r="A6" s="170" t="s">
        <v>262</v>
      </c>
      <c r="B6" s="183" t="s">
        <v>263</v>
      </c>
      <c r="C6" s="185" t="s">
        <v>264</v>
      </c>
      <c r="D6" s="186">
        <v>21</v>
      </c>
      <c r="E6" s="198">
        <f>SUM(F6:J6)</f>
        <v>191.74</v>
      </c>
      <c r="F6" s="199">
        <v>191.74</v>
      </c>
      <c r="G6" s="200"/>
      <c r="H6" s="200"/>
      <c r="I6" s="200"/>
      <c r="J6" s="201"/>
      <c r="K6" s="202">
        <f>SUM(L6:AB6)</f>
        <v>191.74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3">
        <v>191.74</v>
      </c>
      <c r="AB6" s="201"/>
    </row>
    <row r="7" spans="1:28">
      <c r="A7" s="167">
        <v>10400</v>
      </c>
      <c r="B7" s="177" t="s">
        <v>260</v>
      </c>
      <c r="C7" s="191"/>
      <c r="D7" s="192">
        <v>25</v>
      </c>
      <c r="E7" s="204">
        <f t="shared" ref="E7:E16" si="0">SUM(F7:J7)</f>
        <v>283</v>
      </c>
      <c r="F7" s="205"/>
      <c r="G7" s="206"/>
      <c r="H7" s="206"/>
      <c r="I7" s="206">
        <f>95+188</f>
        <v>283</v>
      </c>
      <c r="J7" s="207"/>
      <c r="K7" s="208">
        <f>SUM(L7:AB7)</f>
        <v>283</v>
      </c>
      <c r="L7" s="206"/>
      <c r="M7" s="206"/>
      <c r="N7" s="206"/>
      <c r="O7" s="206"/>
      <c r="P7" s="206"/>
      <c r="Q7" s="206"/>
      <c r="R7" s="206">
        <v>188</v>
      </c>
      <c r="S7" s="206"/>
      <c r="T7" s="206"/>
      <c r="U7" s="206"/>
      <c r="V7" s="206"/>
      <c r="W7" s="206"/>
      <c r="X7" s="206"/>
      <c r="Y7" s="206">
        <v>95</v>
      </c>
      <c r="Z7" s="206"/>
      <c r="AA7" s="206"/>
      <c r="AB7" s="207"/>
    </row>
    <row r="8" spans="1:28">
      <c r="A8" s="168"/>
      <c r="B8" s="149" t="s">
        <v>248</v>
      </c>
      <c r="C8" s="141"/>
      <c r="D8" s="165"/>
      <c r="E8" s="209">
        <f t="shared" si="0"/>
        <v>474.74</v>
      </c>
      <c r="F8" s="210">
        <f>SUM(F6:F7)</f>
        <v>191.74</v>
      </c>
      <c r="G8" s="211">
        <f>SUM(G6:G7)</f>
        <v>0</v>
      </c>
      <c r="H8" s="211">
        <f>SUM(H6:H7)</f>
        <v>0</v>
      </c>
      <c r="I8" s="211">
        <f>SUM(I6:I7)</f>
        <v>283</v>
      </c>
      <c r="J8" s="211">
        <f>SUM(J6:J7)</f>
        <v>0</v>
      </c>
      <c r="K8" s="212">
        <f>SUM(L8:AB8)</f>
        <v>474.74</v>
      </c>
      <c r="L8" s="213">
        <f t="shared" ref="L8:AB8" si="1">SUM(L6:L7)</f>
        <v>0</v>
      </c>
      <c r="M8" s="213">
        <f t="shared" ref="M8:N8" si="2">SUM(M6:M7)</f>
        <v>0</v>
      </c>
      <c r="N8" s="213">
        <f t="shared" si="2"/>
        <v>0</v>
      </c>
      <c r="O8" s="213">
        <f t="shared" si="1"/>
        <v>0</v>
      </c>
      <c r="P8" s="213">
        <f t="shared" si="1"/>
        <v>0</v>
      </c>
      <c r="Q8" s="213"/>
      <c r="R8" s="213">
        <f t="shared" si="1"/>
        <v>188</v>
      </c>
      <c r="S8" s="213">
        <f t="shared" si="1"/>
        <v>0</v>
      </c>
      <c r="T8" s="213">
        <f t="shared" si="1"/>
        <v>0</v>
      </c>
      <c r="U8" s="213"/>
      <c r="V8" s="213">
        <f t="shared" si="1"/>
        <v>0</v>
      </c>
      <c r="W8" s="213">
        <f t="shared" si="1"/>
        <v>0</v>
      </c>
      <c r="X8" s="213">
        <f t="shared" si="1"/>
        <v>0</v>
      </c>
      <c r="Y8" s="213">
        <f t="shared" si="1"/>
        <v>95</v>
      </c>
      <c r="Z8" s="213">
        <f t="shared" si="1"/>
        <v>0</v>
      </c>
      <c r="AA8" s="213">
        <f t="shared" si="1"/>
        <v>191.74</v>
      </c>
      <c r="AB8" s="214">
        <f t="shared" si="1"/>
        <v>0</v>
      </c>
    </row>
    <row r="9" spans="1:28" s="142" customFormat="1">
      <c r="A9" s="166" t="s">
        <v>49</v>
      </c>
      <c r="B9" s="183" t="s">
        <v>266</v>
      </c>
      <c r="C9" s="185"/>
      <c r="D9" s="186"/>
      <c r="E9" s="215">
        <f t="shared" si="0"/>
        <v>41676</v>
      </c>
      <c r="F9" s="216">
        <f>SUM(F10:F12)</f>
        <v>41676</v>
      </c>
      <c r="G9" s="200">
        <f t="shared" ref="G9:J9" si="3">SUM(G10:G12)</f>
        <v>0</v>
      </c>
      <c r="H9" s="200">
        <f t="shared" si="3"/>
        <v>0</v>
      </c>
      <c r="I9" s="200"/>
      <c r="J9" s="217">
        <f t="shared" si="3"/>
        <v>0</v>
      </c>
      <c r="K9" s="215">
        <f t="shared" ref="K9" si="4">SUM(K10:K12)</f>
        <v>57388</v>
      </c>
      <c r="L9" s="200">
        <f t="shared" ref="L9:M9" si="5">SUM(L10:L12)</f>
        <v>0</v>
      </c>
      <c r="M9" s="200">
        <f t="shared" si="5"/>
        <v>0</v>
      </c>
      <c r="N9" s="200">
        <f t="shared" ref="N9" si="6">SUM(N10:N12)</f>
        <v>0</v>
      </c>
      <c r="O9" s="200">
        <f t="shared" ref="O9" si="7">SUM(O10:O12)</f>
        <v>0</v>
      </c>
      <c r="P9" s="200">
        <f t="shared" ref="P9" si="8">SUM(P10:P12)</f>
        <v>1089</v>
      </c>
      <c r="Q9" s="200"/>
      <c r="R9" s="200">
        <f t="shared" ref="R9" si="9">SUM(R10:R12)</f>
        <v>48749</v>
      </c>
      <c r="S9" s="200">
        <f t="shared" ref="S9" si="10">SUM(S10:S12)</f>
        <v>0</v>
      </c>
      <c r="T9" s="200">
        <f t="shared" ref="T9" si="11">SUM(T10:T12)</f>
        <v>0</v>
      </c>
      <c r="U9" s="200"/>
      <c r="V9" s="200">
        <f t="shared" ref="V9" si="12">SUM(V10:V12)</f>
        <v>0</v>
      </c>
      <c r="W9" s="200">
        <f t="shared" ref="W9" si="13">SUM(W10:W12)</f>
        <v>0</v>
      </c>
      <c r="X9" s="200">
        <f t="shared" ref="X9" si="14">SUM(X10:X12)</f>
        <v>2435</v>
      </c>
      <c r="Y9" s="200">
        <f t="shared" ref="Y9" si="15">SUM(Y10:Y12)</f>
        <v>5115</v>
      </c>
      <c r="Z9" s="200"/>
      <c r="AA9" s="200">
        <f t="shared" ref="AA9" si="16">SUM(AA10:AA12)</f>
        <v>0</v>
      </c>
      <c r="AB9" s="201">
        <f t="shared" ref="AB9" si="17">SUM(AB10:AB12)</f>
        <v>0</v>
      </c>
    </row>
    <row r="10" spans="1:28" s="142" customFormat="1">
      <c r="A10" s="167"/>
      <c r="B10" s="179" t="s">
        <v>267</v>
      </c>
      <c r="C10" s="187" t="s">
        <v>253</v>
      </c>
      <c r="D10" s="188">
        <v>21</v>
      </c>
      <c r="E10" s="218">
        <f t="shared" si="0"/>
        <v>39676</v>
      </c>
      <c r="F10" s="219">
        <f>35176+4500</f>
        <v>39676</v>
      </c>
      <c r="G10" s="220"/>
      <c r="H10" s="220"/>
      <c r="I10" s="220"/>
      <c r="J10" s="221"/>
      <c r="K10" s="222">
        <f t="shared" ref="K10:K15" si="18">SUM(L10:AB10)</f>
        <v>39676</v>
      </c>
      <c r="L10" s="223"/>
      <c r="M10" s="223"/>
      <c r="N10" s="223"/>
      <c r="O10" s="223"/>
      <c r="P10" s="223"/>
      <c r="Q10" s="223"/>
      <c r="R10" s="223">
        <v>35176</v>
      </c>
      <c r="S10" s="223"/>
      <c r="T10" s="223"/>
      <c r="U10" s="223"/>
      <c r="V10" s="223"/>
      <c r="W10" s="223"/>
      <c r="X10" s="223"/>
      <c r="Y10" s="223">
        <v>4500</v>
      </c>
      <c r="Z10" s="223"/>
      <c r="AA10" s="223"/>
      <c r="AB10" s="224"/>
    </row>
    <row r="11" spans="1:28" s="142" customFormat="1">
      <c r="A11" s="167"/>
      <c r="B11" s="179" t="s">
        <v>284</v>
      </c>
      <c r="C11" s="187"/>
      <c r="D11" s="188">
        <v>25</v>
      </c>
      <c r="E11" s="218">
        <f t="shared" si="0"/>
        <v>0</v>
      </c>
      <c r="F11" s="219"/>
      <c r="G11" s="220"/>
      <c r="H11" s="220"/>
      <c r="I11" s="220"/>
      <c r="J11" s="221"/>
      <c r="K11" s="222">
        <f t="shared" si="18"/>
        <v>15712</v>
      </c>
      <c r="L11" s="223"/>
      <c r="M11" s="223"/>
      <c r="N11" s="223"/>
      <c r="O11" s="223"/>
      <c r="P11" s="223">
        <v>1089</v>
      </c>
      <c r="Q11" s="223"/>
      <c r="R11" s="223">
        <v>13573</v>
      </c>
      <c r="S11" s="223"/>
      <c r="T11" s="223"/>
      <c r="U11" s="223"/>
      <c r="V11" s="223"/>
      <c r="W11" s="223"/>
      <c r="X11" s="223">
        <v>1035</v>
      </c>
      <c r="Y11" s="223">
        <v>15</v>
      </c>
      <c r="Z11" s="223"/>
      <c r="AA11" s="223"/>
      <c r="AB11" s="224"/>
    </row>
    <row r="12" spans="1:28" s="142" customFormat="1">
      <c r="A12" s="167"/>
      <c r="B12" s="179" t="s">
        <v>268</v>
      </c>
      <c r="C12" s="187" t="s">
        <v>253</v>
      </c>
      <c r="D12" s="188">
        <v>21</v>
      </c>
      <c r="E12" s="218">
        <f t="shared" si="0"/>
        <v>2000</v>
      </c>
      <c r="F12" s="219">
        <v>2000</v>
      </c>
      <c r="G12" s="220"/>
      <c r="H12" s="220"/>
      <c r="I12" s="220"/>
      <c r="J12" s="221"/>
      <c r="K12" s="222">
        <f t="shared" si="18"/>
        <v>2000</v>
      </c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>
        <v>1400</v>
      </c>
      <c r="Y12" s="223">
        <v>600</v>
      </c>
      <c r="Z12" s="223"/>
      <c r="AA12" s="223"/>
      <c r="AB12" s="224"/>
    </row>
    <row r="13" spans="1:28" s="142" customFormat="1">
      <c r="A13" s="166" t="s">
        <v>297</v>
      </c>
      <c r="B13" s="184" t="s">
        <v>270</v>
      </c>
      <c r="C13" s="187"/>
      <c r="D13" s="190">
        <v>25</v>
      </c>
      <c r="E13" s="218">
        <f t="shared" si="0"/>
        <v>39862</v>
      </c>
      <c r="F13" s="225">
        <f>4890+563-2904</f>
        <v>2549</v>
      </c>
      <c r="G13" s="226"/>
      <c r="H13" s="226">
        <f>761+5933+8138+21236+258</f>
        <v>36326</v>
      </c>
      <c r="I13" s="226">
        <f>564+423</f>
        <v>987</v>
      </c>
      <c r="J13" s="227"/>
      <c r="K13" s="222">
        <f t="shared" si="18"/>
        <v>39776</v>
      </c>
      <c r="L13" s="228">
        <f>568+826+3300+3000+628</f>
        <v>8322</v>
      </c>
      <c r="M13" s="228">
        <f>2250+250+421</f>
        <v>2921</v>
      </c>
      <c r="N13" s="228">
        <v>72</v>
      </c>
      <c r="O13" s="228">
        <f>193+367+1122+1786+263+143</f>
        <v>3874</v>
      </c>
      <c r="P13" s="228">
        <f>1821+500+35</f>
        <v>2356</v>
      </c>
      <c r="Q13" s="228">
        <f>-150+11200-918+258</f>
        <v>10390</v>
      </c>
      <c r="R13" s="228">
        <v>220</v>
      </c>
      <c r="S13" s="228">
        <f>30+207</f>
        <v>237</v>
      </c>
      <c r="T13" s="228">
        <v>134</v>
      </c>
      <c r="U13" s="228">
        <v>600</v>
      </c>
      <c r="V13" s="228">
        <v>423</v>
      </c>
      <c r="W13" s="228"/>
      <c r="X13" s="228">
        <f>5933+2412-3038+1838-1634</f>
        <v>5511</v>
      </c>
      <c r="Y13" s="228">
        <f>2500+704</f>
        <v>3204</v>
      </c>
      <c r="Z13" s="228">
        <v>563</v>
      </c>
      <c r="AA13" s="228"/>
      <c r="AB13" s="229">
        <v>949</v>
      </c>
    </row>
    <row r="14" spans="1:28" s="142" customFormat="1">
      <c r="A14" s="166" t="s">
        <v>64</v>
      </c>
      <c r="B14" s="184" t="s">
        <v>302</v>
      </c>
      <c r="C14" s="187"/>
      <c r="D14" s="190">
        <v>25</v>
      </c>
      <c r="E14" s="218">
        <f t="shared" si="0"/>
        <v>0</v>
      </c>
      <c r="F14" s="225"/>
      <c r="G14" s="226"/>
      <c r="H14" s="226"/>
      <c r="I14" s="226"/>
      <c r="J14" s="227"/>
      <c r="K14" s="222">
        <f t="shared" si="18"/>
        <v>86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>
        <v>86</v>
      </c>
    </row>
    <row r="15" spans="1:28" s="142" customFormat="1">
      <c r="A15" s="166" t="s">
        <v>271</v>
      </c>
      <c r="B15" s="184" t="s">
        <v>270</v>
      </c>
      <c r="C15" s="189" t="s">
        <v>253</v>
      </c>
      <c r="D15" s="190">
        <v>21</v>
      </c>
      <c r="E15" s="230">
        <f t="shared" si="0"/>
        <v>123546</v>
      </c>
      <c r="F15" s="205">
        <v>123546</v>
      </c>
      <c r="G15" s="206"/>
      <c r="H15" s="206"/>
      <c r="I15" s="206"/>
      <c r="J15" s="207"/>
      <c r="K15" s="231">
        <f t="shared" si="18"/>
        <v>123546</v>
      </c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>
        <v>123546</v>
      </c>
      <c r="Y15" s="232"/>
      <c r="Z15" s="232"/>
      <c r="AA15" s="232"/>
      <c r="AB15" s="233"/>
    </row>
    <row r="16" spans="1:28" s="142" customFormat="1">
      <c r="A16" s="167"/>
      <c r="B16" s="149" t="s">
        <v>286</v>
      </c>
      <c r="C16" s="141"/>
      <c r="D16" s="165"/>
      <c r="E16" s="234">
        <f t="shared" si="0"/>
        <v>205084</v>
      </c>
      <c r="F16" s="234">
        <f>SUM(F9,F13:F15)</f>
        <v>167771</v>
      </c>
      <c r="G16" s="234">
        <f t="shared" ref="G16:J16" si="19">SUM(G9,G13:G15)</f>
        <v>0</v>
      </c>
      <c r="H16" s="234">
        <f t="shared" si="19"/>
        <v>36326</v>
      </c>
      <c r="I16" s="234">
        <f t="shared" si="19"/>
        <v>987</v>
      </c>
      <c r="J16" s="234">
        <f t="shared" si="19"/>
        <v>0</v>
      </c>
      <c r="K16" s="234">
        <f t="shared" ref="K16" si="20">SUM(K9,K13:K15)</f>
        <v>220796</v>
      </c>
      <c r="L16" s="234">
        <f t="shared" ref="L16" si="21">SUM(L9,L13:L15)</f>
        <v>8322</v>
      </c>
      <c r="M16" s="234">
        <f t="shared" ref="M16" si="22">SUM(M9,M13:M15)</f>
        <v>2921</v>
      </c>
      <c r="N16" s="234">
        <f t="shared" ref="N16" si="23">SUM(N9,N13:N15)</f>
        <v>72</v>
      </c>
      <c r="O16" s="234">
        <f t="shared" ref="O16" si="24">SUM(O9,O13:O15)</f>
        <v>3874</v>
      </c>
      <c r="P16" s="234">
        <f t="shared" ref="P16" si="25">SUM(P9,P13:P15)</f>
        <v>3445</v>
      </c>
      <c r="Q16" s="234">
        <f t="shared" ref="Q16" si="26">SUM(Q9,Q13:Q15)</f>
        <v>10390</v>
      </c>
      <c r="R16" s="234">
        <f t="shared" ref="R16" si="27">SUM(R9,R13:R15)</f>
        <v>48969</v>
      </c>
      <c r="S16" s="234">
        <f t="shared" ref="S16" si="28">SUM(S9,S13:S15)</f>
        <v>237</v>
      </c>
      <c r="T16" s="234">
        <f t="shared" ref="T16" si="29">SUM(T9,T13:T15)</f>
        <v>134</v>
      </c>
      <c r="U16" s="234">
        <f t="shared" ref="U16" si="30">SUM(U9,U13:U15)</f>
        <v>600</v>
      </c>
      <c r="V16" s="234">
        <f t="shared" ref="V16" si="31">SUM(V9,V13:V15)</f>
        <v>423</v>
      </c>
      <c r="W16" s="234">
        <f t="shared" ref="W16" si="32">SUM(W9,W13:W15)</f>
        <v>0</v>
      </c>
      <c r="X16" s="234">
        <f t="shared" ref="X16" si="33">SUM(X9,X13:X15)</f>
        <v>131492</v>
      </c>
      <c r="Y16" s="234">
        <f t="shared" ref="Y16" si="34">SUM(Y9,Y13:Y15)</f>
        <v>8319</v>
      </c>
      <c r="Z16" s="234">
        <f t="shared" ref="Z16" si="35">SUM(Z9,Z13:Z15)</f>
        <v>563</v>
      </c>
      <c r="AA16" s="234">
        <f t="shared" ref="AA16" si="36">SUM(AA9,AA13:AA15)</f>
        <v>0</v>
      </c>
      <c r="AB16" s="234">
        <f t="shared" ref="AB16" si="37">SUM(AB9,AB13:AB15)</f>
        <v>1035</v>
      </c>
    </row>
    <row r="17" spans="1:28">
      <c r="A17" s="166" t="s">
        <v>58</v>
      </c>
      <c r="B17" s="174" t="s">
        <v>250</v>
      </c>
      <c r="C17" s="187"/>
      <c r="D17" s="188">
        <v>25</v>
      </c>
      <c r="E17" s="235">
        <f t="shared" ref="E17:E32" si="38">SUM(F17:J17)</f>
        <v>156</v>
      </c>
      <c r="F17" s="236">
        <f>SUM(F18:F18)</f>
        <v>0</v>
      </c>
      <c r="G17" s="237">
        <f>SUM(G18:G18)</f>
        <v>156</v>
      </c>
      <c r="H17" s="237">
        <f>SUM(H18:H18)</f>
        <v>0</v>
      </c>
      <c r="I17" s="237">
        <f>SUM(I18:I18)</f>
        <v>0</v>
      </c>
      <c r="J17" s="238">
        <f>SUM(J18:J18)</f>
        <v>0</v>
      </c>
      <c r="K17" s="239">
        <f>SUM(L17:AB17)</f>
        <v>156</v>
      </c>
      <c r="L17" s="237">
        <f>SUM(L18:L18)</f>
        <v>0</v>
      </c>
      <c r="M17" s="237"/>
      <c r="N17" s="237"/>
      <c r="O17" s="237">
        <f t="shared" ref="O17:Y17" si="39">SUM(O18:O18)</f>
        <v>0</v>
      </c>
      <c r="P17" s="237">
        <f t="shared" si="39"/>
        <v>0</v>
      </c>
      <c r="Q17" s="237">
        <f t="shared" si="39"/>
        <v>0</v>
      </c>
      <c r="R17" s="237">
        <f t="shared" si="39"/>
        <v>0</v>
      </c>
      <c r="S17" s="237">
        <f t="shared" si="39"/>
        <v>0</v>
      </c>
      <c r="T17" s="237">
        <f t="shared" si="39"/>
        <v>0</v>
      </c>
      <c r="U17" s="237">
        <f t="shared" si="39"/>
        <v>0</v>
      </c>
      <c r="V17" s="237">
        <f t="shared" si="39"/>
        <v>0</v>
      </c>
      <c r="W17" s="237">
        <f t="shared" si="39"/>
        <v>0</v>
      </c>
      <c r="X17" s="237">
        <f t="shared" si="39"/>
        <v>0</v>
      </c>
      <c r="Y17" s="237">
        <f t="shared" si="39"/>
        <v>156</v>
      </c>
      <c r="Z17" s="237"/>
      <c r="AA17" s="237">
        <f>SUM(AA18:AA18)</f>
        <v>0</v>
      </c>
      <c r="AB17" s="238">
        <f>SUM(AB18:AB18)</f>
        <v>0</v>
      </c>
    </row>
    <row r="18" spans="1:28">
      <c r="A18" s="167"/>
      <c r="B18" s="179" t="s">
        <v>251</v>
      </c>
      <c r="C18" s="187" t="s">
        <v>254</v>
      </c>
      <c r="D18" s="188">
        <v>25</v>
      </c>
      <c r="E18" s="235">
        <f t="shared" si="38"/>
        <v>156</v>
      </c>
      <c r="F18" s="240"/>
      <c r="G18" s="241">
        <v>156</v>
      </c>
      <c r="H18" s="241"/>
      <c r="I18" s="241"/>
      <c r="J18" s="242"/>
      <c r="K18" s="239">
        <f>SUM(L18:AB18)</f>
        <v>156</v>
      </c>
      <c r="L18" s="243"/>
      <c r="M18" s="243"/>
      <c r="N18" s="243"/>
      <c r="O18" s="243"/>
      <c r="P18" s="243"/>
      <c r="Q18" s="243"/>
      <c r="R18" s="220"/>
      <c r="S18" s="220"/>
      <c r="T18" s="220"/>
      <c r="U18" s="220"/>
      <c r="V18" s="220"/>
      <c r="W18" s="220"/>
      <c r="X18" s="220"/>
      <c r="Y18" s="220">
        <v>156</v>
      </c>
      <c r="Z18" s="220"/>
      <c r="AA18" s="220"/>
      <c r="AB18" s="221"/>
    </row>
    <row r="19" spans="1:28">
      <c r="A19" s="166" t="s">
        <v>67</v>
      </c>
      <c r="B19" s="174" t="s">
        <v>252</v>
      </c>
      <c r="C19" s="187"/>
      <c r="D19" s="188">
        <v>25</v>
      </c>
      <c r="E19" s="235">
        <f t="shared" si="38"/>
        <v>911</v>
      </c>
      <c r="F19" s="236">
        <f>SUM(F20:F21)</f>
        <v>0</v>
      </c>
      <c r="G19" s="236">
        <f t="shared" ref="G19:K19" si="40">SUM(G20:G21)</f>
        <v>300</v>
      </c>
      <c r="H19" s="236">
        <f t="shared" si="40"/>
        <v>0</v>
      </c>
      <c r="I19" s="236">
        <f t="shared" si="40"/>
        <v>611</v>
      </c>
      <c r="J19" s="236">
        <f t="shared" si="40"/>
        <v>0</v>
      </c>
      <c r="K19" s="236">
        <f t="shared" si="40"/>
        <v>911</v>
      </c>
      <c r="L19" s="236">
        <f t="shared" ref="L19:N19" si="41">SUM(L20:L21)</f>
        <v>0</v>
      </c>
      <c r="M19" s="236">
        <f t="shared" si="41"/>
        <v>0</v>
      </c>
      <c r="N19" s="236">
        <f t="shared" si="41"/>
        <v>0</v>
      </c>
      <c r="O19" s="236">
        <f t="shared" ref="O19" si="42">SUM(O20:O21)</f>
        <v>0</v>
      </c>
      <c r="P19" s="236">
        <f t="shared" ref="P19:Q19" si="43">SUM(P20:P21)</f>
        <v>0</v>
      </c>
      <c r="Q19" s="236">
        <f t="shared" si="43"/>
        <v>0</v>
      </c>
      <c r="R19" s="236">
        <f t="shared" ref="R19" si="44">SUM(R20:R21)</f>
        <v>0</v>
      </c>
      <c r="S19" s="236">
        <f t="shared" ref="S19" si="45">SUM(S20:S21)</f>
        <v>0</v>
      </c>
      <c r="T19" s="236">
        <f t="shared" ref="T19:V19" si="46">SUM(T20:T21)</f>
        <v>0</v>
      </c>
      <c r="U19" s="236">
        <f t="shared" si="46"/>
        <v>0</v>
      </c>
      <c r="V19" s="236">
        <f t="shared" si="46"/>
        <v>0</v>
      </c>
      <c r="W19" s="236">
        <f t="shared" ref="W19" si="47">SUM(W20:W21)</f>
        <v>0</v>
      </c>
      <c r="X19" s="236">
        <f t="shared" ref="X19" si="48">SUM(X20:X21)</f>
        <v>0</v>
      </c>
      <c r="Y19" s="236">
        <f t="shared" ref="Y19" si="49">SUM(Y20:Y21)</f>
        <v>911</v>
      </c>
      <c r="Z19" s="236"/>
      <c r="AA19" s="236">
        <f t="shared" ref="AA19:AB19" si="50">SUM(AA20:AA21)</f>
        <v>0</v>
      </c>
      <c r="AB19" s="235">
        <f t="shared" si="50"/>
        <v>0</v>
      </c>
    </row>
    <row r="20" spans="1:28">
      <c r="A20" s="167"/>
      <c r="B20" s="179" t="s">
        <v>180</v>
      </c>
      <c r="C20" s="187"/>
      <c r="D20" s="188">
        <v>25</v>
      </c>
      <c r="E20" s="235">
        <f t="shared" si="38"/>
        <v>611</v>
      </c>
      <c r="F20" s="219"/>
      <c r="G20" s="220"/>
      <c r="H20" s="220"/>
      <c r="I20" s="220">
        <v>611</v>
      </c>
      <c r="J20" s="221"/>
      <c r="K20" s="239">
        <f t="shared" ref="K20:K26" si="51">SUM(L20:AB20)</f>
        <v>611</v>
      </c>
      <c r="L20" s="243"/>
      <c r="M20" s="243"/>
      <c r="N20" s="243"/>
      <c r="O20" s="243"/>
      <c r="P20" s="243"/>
      <c r="Q20" s="243"/>
      <c r="R20" s="220"/>
      <c r="S20" s="220"/>
      <c r="T20" s="220"/>
      <c r="U20" s="220"/>
      <c r="V20" s="220"/>
      <c r="W20" s="220"/>
      <c r="X20" s="220"/>
      <c r="Y20" s="220">
        <v>611</v>
      </c>
      <c r="Z20" s="220"/>
      <c r="AA20" s="220"/>
      <c r="AB20" s="221"/>
    </row>
    <row r="21" spans="1:28">
      <c r="A21" s="167"/>
      <c r="B21" s="179" t="s">
        <v>179</v>
      </c>
      <c r="C21" s="187" t="s">
        <v>254</v>
      </c>
      <c r="D21" s="188">
        <v>25</v>
      </c>
      <c r="E21" s="235">
        <f t="shared" si="38"/>
        <v>300</v>
      </c>
      <c r="F21" s="219"/>
      <c r="G21" s="220">
        <v>300</v>
      </c>
      <c r="H21" s="220"/>
      <c r="I21" s="220"/>
      <c r="J21" s="221"/>
      <c r="K21" s="239">
        <f t="shared" si="51"/>
        <v>300</v>
      </c>
      <c r="L21" s="243"/>
      <c r="M21" s="243"/>
      <c r="N21" s="243"/>
      <c r="O21" s="243"/>
      <c r="P21" s="243"/>
      <c r="Q21" s="243"/>
      <c r="R21" s="220"/>
      <c r="S21" s="220"/>
      <c r="T21" s="220"/>
      <c r="U21" s="220"/>
      <c r="V21" s="220"/>
      <c r="W21" s="220"/>
      <c r="X21" s="220"/>
      <c r="Y21" s="220">
        <v>300</v>
      </c>
      <c r="Z21" s="220"/>
      <c r="AA21" s="220"/>
      <c r="AB21" s="221"/>
    </row>
    <row r="22" spans="1:28">
      <c r="A22" s="166" t="s">
        <v>70</v>
      </c>
      <c r="B22" s="180" t="s">
        <v>289</v>
      </c>
      <c r="C22" s="174" t="s">
        <v>249</v>
      </c>
      <c r="D22" s="175">
        <v>25</v>
      </c>
      <c r="E22" s="235">
        <f t="shared" si="38"/>
        <v>3000</v>
      </c>
      <c r="F22" s="219">
        <v>3000</v>
      </c>
      <c r="G22" s="220"/>
      <c r="H22" s="220"/>
      <c r="I22" s="220"/>
      <c r="J22" s="221"/>
      <c r="K22" s="239">
        <f t="shared" si="51"/>
        <v>3000</v>
      </c>
      <c r="L22" s="243"/>
      <c r="M22" s="243"/>
      <c r="N22" s="243"/>
      <c r="O22" s="243"/>
      <c r="P22" s="243">
        <v>300</v>
      </c>
      <c r="Q22" s="243"/>
      <c r="R22" s="220"/>
      <c r="S22" s="220"/>
      <c r="T22" s="220"/>
      <c r="U22" s="220"/>
      <c r="V22" s="220"/>
      <c r="W22" s="220"/>
      <c r="X22" s="220"/>
      <c r="Y22" s="220">
        <v>2700</v>
      </c>
      <c r="Z22" s="220"/>
      <c r="AA22" s="220"/>
      <c r="AB22" s="221"/>
    </row>
    <row r="23" spans="1:28">
      <c r="A23" s="166" t="s">
        <v>72</v>
      </c>
      <c r="B23" s="174" t="s">
        <v>186</v>
      </c>
      <c r="C23" s="174" t="s">
        <v>249</v>
      </c>
      <c r="D23" s="175">
        <v>25</v>
      </c>
      <c r="E23" s="235">
        <f t="shared" si="38"/>
        <v>2250</v>
      </c>
      <c r="F23" s="219">
        <v>2250</v>
      </c>
      <c r="G23" s="220"/>
      <c r="H23" s="220"/>
      <c r="I23" s="220"/>
      <c r="J23" s="221"/>
      <c r="K23" s="239">
        <f t="shared" si="51"/>
        <v>2250</v>
      </c>
      <c r="L23" s="243"/>
      <c r="M23" s="243"/>
      <c r="N23" s="243"/>
      <c r="O23" s="243"/>
      <c r="P23" s="243"/>
      <c r="Q23" s="243"/>
      <c r="R23" s="220"/>
      <c r="S23" s="220"/>
      <c r="T23" s="220"/>
      <c r="U23" s="220"/>
      <c r="V23" s="220"/>
      <c r="W23" s="220"/>
      <c r="X23" s="220"/>
      <c r="Y23" s="220">
        <v>2250</v>
      </c>
      <c r="Z23" s="220"/>
      <c r="AA23" s="220"/>
      <c r="AB23" s="221"/>
    </row>
    <row r="24" spans="1:28">
      <c r="A24" s="166" t="s">
        <v>72</v>
      </c>
      <c r="B24" s="174" t="s">
        <v>186</v>
      </c>
      <c r="C24" s="174" t="s">
        <v>254</v>
      </c>
      <c r="D24" s="175">
        <v>25</v>
      </c>
      <c r="E24" s="235">
        <f t="shared" si="38"/>
        <v>1640</v>
      </c>
      <c r="F24" s="219"/>
      <c r="G24" s="220">
        <v>1640</v>
      </c>
      <c r="H24" s="220"/>
      <c r="I24" s="220"/>
      <c r="J24" s="221"/>
      <c r="K24" s="239">
        <f t="shared" si="51"/>
        <v>1640</v>
      </c>
      <c r="L24" s="243"/>
      <c r="M24" s="243"/>
      <c r="N24" s="243"/>
      <c r="O24" s="243"/>
      <c r="P24" s="243"/>
      <c r="Q24" s="243"/>
      <c r="R24" s="220"/>
      <c r="S24" s="220"/>
      <c r="T24" s="220"/>
      <c r="U24" s="220"/>
      <c r="V24" s="220"/>
      <c r="W24" s="220"/>
      <c r="X24" s="220"/>
      <c r="Y24" s="220">
        <v>1640</v>
      </c>
      <c r="Z24" s="220"/>
      <c r="AA24" s="220"/>
      <c r="AB24" s="221"/>
    </row>
    <row r="25" spans="1:28">
      <c r="A25" s="166" t="s">
        <v>74</v>
      </c>
      <c r="B25" s="174" t="s">
        <v>184</v>
      </c>
      <c r="C25" s="174" t="s">
        <v>249</v>
      </c>
      <c r="D25" s="175">
        <v>25</v>
      </c>
      <c r="E25" s="235">
        <f t="shared" si="38"/>
        <v>3770</v>
      </c>
      <c r="F25" s="219">
        <v>3770</v>
      </c>
      <c r="G25" s="220"/>
      <c r="H25" s="220"/>
      <c r="I25" s="220"/>
      <c r="J25" s="221"/>
      <c r="K25" s="239">
        <f t="shared" si="51"/>
        <v>3770</v>
      </c>
      <c r="L25" s="243"/>
      <c r="M25" s="243"/>
      <c r="N25" s="243"/>
      <c r="O25" s="243"/>
      <c r="P25" s="243">
        <v>1884</v>
      </c>
      <c r="Q25" s="243">
        <v>1000</v>
      </c>
      <c r="R25" s="220"/>
      <c r="S25" s="220"/>
      <c r="T25" s="220">
        <v>886</v>
      </c>
      <c r="U25" s="220"/>
      <c r="V25" s="220"/>
      <c r="W25" s="220"/>
      <c r="X25" s="220"/>
      <c r="Y25" s="220"/>
      <c r="Z25" s="220"/>
      <c r="AA25" s="220"/>
      <c r="AB25" s="221"/>
    </row>
    <row r="26" spans="1:28">
      <c r="A26" s="176" t="s">
        <v>74</v>
      </c>
      <c r="B26" s="177" t="s">
        <v>184</v>
      </c>
      <c r="C26" s="177" t="s">
        <v>254</v>
      </c>
      <c r="D26" s="178">
        <v>25</v>
      </c>
      <c r="E26" s="204">
        <f t="shared" si="38"/>
        <v>2250</v>
      </c>
      <c r="F26" s="205"/>
      <c r="G26" s="206">
        <v>2250</v>
      </c>
      <c r="H26" s="206"/>
      <c r="I26" s="206"/>
      <c r="J26" s="207"/>
      <c r="K26" s="208">
        <f t="shared" si="51"/>
        <v>2250</v>
      </c>
      <c r="L26" s="244"/>
      <c r="M26" s="244"/>
      <c r="N26" s="244"/>
      <c r="O26" s="244"/>
      <c r="P26" s="244"/>
      <c r="Q26" s="244"/>
      <c r="R26" s="206"/>
      <c r="S26" s="206"/>
      <c r="T26" s="206"/>
      <c r="U26" s="206"/>
      <c r="V26" s="206"/>
      <c r="W26" s="206"/>
      <c r="X26" s="206"/>
      <c r="Y26" s="206">
        <v>2250</v>
      </c>
      <c r="Z26" s="206"/>
      <c r="AA26" s="206"/>
      <c r="AB26" s="207"/>
    </row>
    <row r="27" spans="1:28">
      <c r="A27" s="171"/>
      <c r="B27" s="149" t="s">
        <v>255</v>
      </c>
      <c r="C27" s="149"/>
      <c r="D27" s="149"/>
      <c r="E27" s="234">
        <f t="shared" si="38"/>
        <v>13977</v>
      </c>
      <c r="F27" s="211">
        <f>SUM(F17,F19,F22:F26)</f>
        <v>9020</v>
      </c>
      <c r="G27" s="211">
        <f t="shared" ref="G27:J27" si="52">SUM(G17,G19,G22:G26)</f>
        <v>4346</v>
      </c>
      <c r="H27" s="211">
        <f t="shared" si="52"/>
        <v>0</v>
      </c>
      <c r="I27" s="211">
        <f t="shared" si="52"/>
        <v>611</v>
      </c>
      <c r="J27" s="211">
        <f t="shared" si="52"/>
        <v>0</v>
      </c>
      <c r="K27" s="211">
        <f>SUM(K17,K19,K22:K26)</f>
        <v>13977</v>
      </c>
      <c r="L27" s="211">
        <f t="shared" ref="L27:AB27" si="53">SUM(,L17,L19,L22:L26)</f>
        <v>0</v>
      </c>
      <c r="M27" s="211">
        <f t="shared" si="53"/>
        <v>0</v>
      </c>
      <c r="N27" s="211">
        <f t="shared" si="53"/>
        <v>0</v>
      </c>
      <c r="O27" s="211">
        <f t="shared" si="53"/>
        <v>0</v>
      </c>
      <c r="P27" s="211">
        <f t="shared" si="53"/>
        <v>2184</v>
      </c>
      <c r="Q27" s="211">
        <f t="shared" si="53"/>
        <v>1000</v>
      </c>
      <c r="R27" s="211">
        <f t="shared" si="53"/>
        <v>0</v>
      </c>
      <c r="S27" s="211">
        <f t="shared" si="53"/>
        <v>0</v>
      </c>
      <c r="T27" s="211">
        <f t="shared" si="53"/>
        <v>886</v>
      </c>
      <c r="U27" s="211">
        <f t="shared" si="53"/>
        <v>0</v>
      </c>
      <c r="V27" s="211">
        <f t="shared" si="53"/>
        <v>0</v>
      </c>
      <c r="W27" s="211">
        <f t="shared" si="53"/>
        <v>0</v>
      </c>
      <c r="X27" s="211">
        <f t="shared" si="53"/>
        <v>0</v>
      </c>
      <c r="Y27" s="211">
        <f t="shared" si="53"/>
        <v>9907</v>
      </c>
      <c r="Z27" s="211"/>
      <c r="AA27" s="211">
        <f t="shared" si="53"/>
        <v>0</v>
      </c>
      <c r="AB27" s="234">
        <f t="shared" si="53"/>
        <v>0</v>
      </c>
    </row>
    <row r="28" spans="1:28">
      <c r="A28" s="170" t="s">
        <v>53</v>
      </c>
      <c r="B28" s="172" t="s">
        <v>277</v>
      </c>
      <c r="C28" s="172"/>
      <c r="D28" s="173">
        <v>25</v>
      </c>
      <c r="E28" s="245">
        <f t="shared" si="38"/>
        <v>3800</v>
      </c>
      <c r="F28" s="240"/>
      <c r="G28" s="241"/>
      <c r="H28" s="241"/>
      <c r="I28" s="241"/>
      <c r="J28" s="242">
        <v>3800</v>
      </c>
      <c r="K28" s="246">
        <f>SUM(L28:AB28)</f>
        <v>3800</v>
      </c>
      <c r="L28" s="200"/>
      <c r="M28" s="200"/>
      <c r="N28" s="200"/>
      <c r="O28" s="200"/>
      <c r="P28" s="200"/>
      <c r="Q28" s="200"/>
      <c r="R28" s="200"/>
      <c r="S28" s="200">
        <v>3800</v>
      </c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1:28">
      <c r="A29" s="171"/>
      <c r="B29" s="149" t="s">
        <v>272</v>
      </c>
      <c r="C29" s="149"/>
      <c r="D29" s="156"/>
      <c r="E29" s="234">
        <f t="shared" si="38"/>
        <v>3800</v>
      </c>
      <c r="F29" s="211">
        <f t="shared" ref="F29:P29" si="54">SUM(F28:F28)</f>
        <v>0</v>
      </c>
      <c r="G29" s="211">
        <f t="shared" si="54"/>
        <v>0</v>
      </c>
      <c r="H29" s="211">
        <f t="shared" si="54"/>
        <v>0</v>
      </c>
      <c r="I29" s="211">
        <f t="shared" si="54"/>
        <v>0</v>
      </c>
      <c r="J29" s="211">
        <f t="shared" si="54"/>
        <v>3800</v>
      </c>
      <c r="K29" s="211">
        <f t="shared" si="54"/>
        <v>3800</v>
      </c>
      <c r="L29" s="211">
        <f t="shared" si="54"/>
        <v>0</v>
      </c>
      <c r="M29" s="211">
        <f t="shared" si="54"/>
        <v>0</v>
      </c>
      <c r="N29" s="211">
        <f t="shared" si="54"/>
        <v>0</v>
      </c>
      <c r="O29" s="211">
        <f t="shared" si="54"/>
        <v>0</v>
      </c>
      <c r="P29" s="211">
        <f t="shared" si="54"/>
        <v>0</v>
      </c>
      <c r="Q29" s="211"/>
      <c r="R29" s="211">
        <f t="shared" ref="R29:Y29" si="55">SUM(R28:R28)</f>
        <v>0</v>
      </c>
      <c r="S29" s="211">
        <f t="shared" si="55"/>
        <v>3800</v>
      </c>
      <c r="T29" s="211">
        <f t="shared" si="55"/>
        <v>0</v>
      </c>
      <c r="U29" s="211">
        <f t="shared" si="55"/>
        <v>0</v>
      </c>
      <c r="V29" s="211">
        <f t="shared" si="55"/>
        <v>0</v>
      </c>
      <c r="W29" s="211">
        <f t="shared" si="55"/>
        <v>0</v>
      </c>
      <c r="X29" s="211">
        <f t="shared" si="55"/>
        <v>0</v>
      </c>
      <c r="Y29" s="211">
        <f t="shared" si="55"/>
        <v>0</v>
      </c>
      <c r="Z29" s="211"/>
      <c r="AA29" s="211">
        <f>SUM(AA28:AA28)</f>
        <v>0</v>
      </c>
      <c r="AB29" s="234">
        <f>SUM(AB28:AB28)</f>
        <v>0</v>
      </c>
    </row>
    <row r="30" spans="1:28" s="142" customFormat="1" ht="26.25">
      <c r="A30" s="194" t="s">
        <v>271</v>
      </c>
      <c r="B30" s="197" t="s">
        <v>294</v>
      </c>
      <c r="C30" s="195" t="s">
        <v>253</v>
      </c>
      <c r="D30" s="196">
        <v>21</v>
      </c>
      <c r="E30" s="234">
        <f t="shared" si="38"/>
        <v>12748</v>
      </c>
      <c r="F30" s="247">
        <v>12748</v>
      </c>
      <c r="G30" s="247"/>
      <c r="H30" s="247"/>
      <c r="I30" s="247"/>
      <c r="J30" s="247"/>
      <c r="K30" s="211">
        <f>SUM(L30:AB30)</f>
        <v>12748</v>
      </c>
      <c r="L30" s="247"/>
      <c r="M30" s="247">
        <v>4000</v>
      </c>
      <c r="N30" s="247"/>
      <c r="O30" s="247">
        <v>1360</v>
      </c>
      <c r="P30" s="247">
        <v>1000</v>
      </c>
      <c r="Q30" s="247"/>
      <c r="R30" s="247"/>
      <c r="S30" s="247"/>
      <c r="T30" s="247"/>
      <c r="U30" s="247"/>
      <c r="V30" s="247">
        <v>200</v>
      </c>
      <c r="W30" s="247"/>
      <c r="X30" s="247">
        <v>5440</v>
      </c>
      <c r="Y30" s="247">
        <v>748</v>
      </c>
      <c r="Z30" s="247"/>
      <c r="AA30" s="247"/>
      <c r="AB30" s="248"/>
    </row>
    <row r="31" spans="1:28" s="142" customFormat="1">
      <c r="A31" s="171"/>
      <c r="B31" s="149" t="s">
        <v>295</v>
      </c>
      <c r="C31" s="149"/>
      <c r="D31" s="156"/>
      <c r="E31" s="234">
        <f t="shared" si="38"/>
        <v>12748</v>
      </c>
      <c r="F31" s="211">
        <f>SUM(F30)</f>
        <v>12748</v>
      </c>
      <c r="G31" s="211">
        <f t="shared" ref="G31:J31" si="56">SUM(G30)</f>
        <v>0</v>
      </c>
      <c r="H31" s="211">
        <f t="shared" si="56"/>
        <v>0</v>
      </c>
      <c r="I31" s="211">
        <f t="shared" si="56"/>
        <v>0</v>
      </c>
      <c r="J31" s="211">
        <f t="shared" si="56"/>
        <v>0</v>
      </c>
      <c r="K31" s="211">
        <f>SUM(L31:AB31)</f>
        <v>12748</v>
      </c>
      <c r="L31" s="211">
        <f t="shared" ref="L31:AB31" si="57">SUM(L30)</f>
        <v>0</v>
      </c>
      <c r="M31" s="211">
        <f t="shared" si="57"/>
        <v>4000</v>
      </c>
      <c r="N31" s="211">
        <f t="shared" si="57"/>
        <v>0</v>
      </c>
      <c r="O31" s="211">
        <f t="shared" si="57"/>
        <v>1360</v>
      </c>
      <c r="P31" s="211">
        <f t="shared" si="57"/>
        <v>1000</v>
      </c>
      <c r="Q31" s="211">
        <f t="shared" si="57"/>
        <v>0</v>
      </c>
      <c r="R31" s="211">
        <f t="shared" si="57"/>
        <v>0</v>
      </c>
      <c r="S31" s="211">
        <f t="shared" si="57"/>
        <v>0</v>
      </c>
      <c r="T31" s="211">
        <f t="shared" si="57"/>
        <v>0</v>
      </c>
      <c r="U31" s="211">
        <f t="shared" si="57"/>
        <v>0</v>
      </c>
      <c r="V31" s="211">
        <f t="shared" si="57"/>
        <v>200</v>
      </c>
      <c r="W31" s="211">
        <f t="shared" si="57"/>
        <v>0</v>
      </c>
      <c r="X31" s="211">
        <f t="shared" si="57"/>
        <v>5440</v>
      </c>
      <c r="Y31" s="211">
        <f t="shared" si="57"/>
        <v>748</v>
      </c>
      <c r="Z31" s="211"/>
      <c r="AA31" s="211">
        <f t="shared" si="57"/>
        <v>0</v>
      </c>
      <c r="AB31" s="234">
        <f t="shared" si="57"/>
        <v>0</v>
      </c>
    </row>
    <row r="32" spans="1:28">
      <c r="A32" s="171"/>
      <c r="B32" s="149" t="s">
        <v>137</v>
      </c>
      <c r="C32" s="149"/>
      <c r="D32" s="156"/>
      <c r="E32" s="234">
        <f t="shared" si="38"/>
        <v>236083.74</v>
      </c>
      <c r="F32" s="210">
        <f>SUM(F31,F29,F27,F16,F8)</f>
        <v>189730.74</v>
      </c>
      <c r="G32" s="211">
        <f t="shared" ref="G32:K32" si="58">SUM(G31,G29,G27,G16,G8)</f>
        <v>4346</v>
      </c>
      <c r="H32" s="211">
        <f t="shared" si="58"/>
        <v>36326</v>
      </c>
      <c r="I32" s="211">
        <f t="shared" si="58"/>
        <v>1881</v>
      </c>
      <c r="J32" s="211">
        <f t="shared" si="58"/>
        <v>3800</v>
      </c>
      <c r="K32" s="211">
        <f t="shared" si="58"/>
        <v>251795.74</v>
      </c>
      <c r="L32" s="211">
        <f t="shared" ref="L32" si="59">SUM(L31,L29,L27,L16,L8)</f>
        <v>8322</v>
      </c>
      <c r="M32" s="211">
        <f t="shared" ref="M32" si="60">SUM(M31,M29,M27,M16,M8)</f>
        <v>6921</v>
      </c>
      <c r="N32" s="211">
        <f t="shared" ref="N32:O32" si="61">SUM(N31,N29,N27,N16,N8)</f>
        <v>72</v>
      </c>
      <c r="O32" s="211">
        <f t="shared" si="61"/>
        <v>5234</v>
      </c>
      <c r="P32" s="211">
        <f t="shared" ref="P32" si="62">SUM(P31,P29,P27,P16,P8)</f>
        <v>6629</v>
      </c>
      <c r="Q32" s="211">
        <f t="shared" ref="Q32" si="63">SUM(Q31,Q29,Q27,Q16,Q8)</f>
        <v>11390</v>
      </c>
      <c r="R32" s="211">
        <f t="shared" ref="R32" si="64">SUM(R31,R29,R27,R16,R8)</f>
        <v>49157</v>
      </c>
      <c r="S32" s="211">
        <f t="shared" ref="S32:T32" si="65">SUM(S31,S29,S27,S16,S8)</f>
        <v>4037</v>
      </c>
      <c r="T32" s="211">
        <f t="shared" si="65"/>
        <v>1020</v>
      </c>
      <c r="U32" s="211">
        <f t="shared" ref="U32" si="66">SUM(U31,U29,U27,U16,U8)</f>
        <v>600</v>
      </c>
      <c r="V32" s="211">
        <f t="shared" ref="V32" si="67">SUM(V31,V29,V27,V16,V8)</f>
        <v>623</v>
      </c>
      <c r="W32" s="211">
        <f t="shared" ref="W32" si="68">SUM(W31,W29,W27,W16,W8)</f>
        <v>0</v>
      </c>
      <c r="X32" s="211">
        <f t="shared" ref="X32:Y32" si="69">SUM(X31,X29,X27,X16,X8)</f>
        <v>136932</v>
      </c>
      <c r="Y32" s="211">
        <f t="shared" si="69"/>
        <v>19069</v>
      </c>
      <c r="Z32" s="211">
        <f t="shared" ref="Z32" si="70">SUM(Z31,Z29,Z27,Z16,Z8)</f>
        <v>563</v>
      </c>
      <c r="AA32" s="211">
        <f t="shared" ref="AA32" si="71">SUM(AA31,AA29,AA27,AA16,AA8)</f>
        <v>191.74</v>
      </c>
      <c r="AB32" s="234">
        <f t="shared" ref="AB32" si="72">SUM(AB31,AB29,AB27,AB16,AB8)</f>
        <v>1035</v>
      </c>
    </row>
    <row r="33" spans="1:28">
      <c r="A33" s="160" t="s">
        <v>256</v>
      </c>
      <c r="B33" s="155" t="s">
        <v>296</v>
      </c>
    </row>
    <row r="34" spans="1:28">
      <c r="A34" s="160" t="s">
        <v>257</v>
      </c>
      <c r="B34" s="154" t="s">
        <v>258</v>
      </c>
      <c r="C34" s="142"/>
      <c r="D34" s="142"/>
      <c r="E34" s="142"/>
      <c r="F34" s="142"/>
      <c r="G34" s="142"/>
      <c r="H34" s="142"/>
      <c r="J34" s="142"/>
      <c r="K34" s="142"/>
      <c r="L34" s="142"/>
      <c r="O34" s="142"/>
      <c r="P34" s="142"/>
      <c r="R34" s="142"/>
      <c r="S34" s="142"/>
      <c r="T34" s="142"/>
      <c r="V34" s="142"/>
      <c r="W34" s="142"/>
      <c r="X34" s="142"/>
      <c r="Y34" s="142"/>
      <c r="AA34" s="142"/>
      <c r="AB34" s="142"/>
    </row>
    <row r="35" spans="1:28">
      <c r="A35" s="160" t="s">
        <v>257</v>
      </c>
      <c r="B35" s="154" t="s">
        <v>259</v>
      </c>
      <c r="C35" s="145"/>
      <c r="D35" s="145"/>
      <c r="E35" s="159"/>
      <c r="F35" s="145"/>
      <c r="G35" s="145"/>
      <c r="H35" s="145"/>
      <c r="I35" s="145"/>
      <c r="J35" s="145"/>
      <c r="K35" s="142"/>
      <c r="L35" s="142"/>
      <c r="O35" s="142"/>
      <c r="P35" s="142"/>
      <c r="R35" s="142"/>
      <c r="S35" s="142"/>
      <c r="T35" s="142"/>
      <c r="V35" s="142"/>
      <c r="W35" s="142"/>
      <c r="X35" s="142"/>
      <c r="Y35" s="142"/>
      <c r="AA35" s="142"/>
      <c r="AB35" s="142"/>
    </row>
    <row r="36" spans="1:28">
      <c r="B36" s="142" t="s">
        <v>131</v>
      </c>
      <c r="C36" s="145"/>
      <c r="D36" s="145"/>
      <c r="E36" s="159"/>
      <c r="F36" s="145"/>
      <c r="G36" s="145"/>
      <c r="H36" s="145"/>
      <c r="I36" s="145"/>
      <c r="J36" s="145"/>
    </row>
    <row r="37" spans="1:28">
      <c r="A37" s="142"/>
      <c r="B37" s="143" t="s">
        <v>132</v>
      </c>
      <c r="C37" s="143"/>
      <c r="D37" s="143"/>
      <c r="E37" s="144"/>
      <c r="F37" s="143"/>
      <c r="G37" s="143"/>
      <c r="H37" s="143"/>
      <c r="I37" s="143"/>
      <c r="J37" s="143"/>
    </row>
    <row r="38" spans="1:28">
      <c r="A38" s="142"/>
      <c r="B38" s="143" t="s">
        <v>133</v>
      </c>
      <c r="C38" s="143"/>
      <c r="D38" s="143"/>
      <c r="E38" s="144"/>
      <c r="F38" s="143"/>
      <c r="G38" s="143"/>
      <c r="H38" s="143"/>
      <c r="I38" s="143"/>
      <c r="J38" s="143"/>
    </row>
  </sheetData>
  <mergeCells count="2">
    <mergeCell ref="A1:W1"/>
    <mergeCell ref="A2:W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7
Tartu Linnavalitsuse 16. 04 2014. a 
korralduse nr  juurde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J9" sqref="J9"/>
    </sheetView>
  </sheetViews>
  <sheetFormatPr defaultRowHeight="15"/>
  <cols>
    <col min="1" max="1" width="22.28515625" customWidth="1"/>
    <col min="2" max="2" width="5.85546875" bestFit="1" customWidth="1"/>
    <col min="3" max="3" width="3.140625" style="142" bestFit="1" customWidth="1"/>
    <col min="4" max="4" width="6.5703125" customWidth="1"/>
    <col min="7" max="7" width="6" bestFit="1" customWidth="1"/>
    <col min="8" max="10" width="9.140625" style="142"/>
    <col min="11" max="11" width="5.42578125" style="142" bestFit="1" customWidth="1"/>
    <col min="12" max="12" width="5.42578125" bestFit="1" customWidth="1"/>
  </cols>
  <sheetData>
    <row r="1" spans="1:12" s="142" customFormat="1"/>
    <row r="2" spans="1:12" s="142" customFormat="1">
      <c r="A2" s="275" t="s">
        <v>309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s="142" customFormat="1" ht="15.75">
      <c r="A3" s="274" t="s">
        <v>310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s="142" customFormat="1" ht="9.75" customHeight="1"/>
    <row r="5" spans="1:12" ht="83.25" customHeight="1">
      <c r="A5" s="92" t="s">
        <v>164</v>
      </c>
      <c r="B5" s="94" t="s">
        <v>275</v>
      </c>
      <c r="C5" s="94" t="s">
        <v>306</v>
      </c>
      <c r="D5" s="93" t="s">
        <v>136</v>
      </c>
      <c r="E5" s="94" t="s">
        <v>126</v>
      </c>
      <c r="F5" s="94" t="s">
        <v>292</v>
      </c>
      <c r="G5" s="94" t="s">
        <v>293</v>
      </c>
      <c r="H5" s="95" t="s">
        <v>168</v>
      </c>
      <c r="I5" s="95" t="s">
        <v>322</v>
      </c>
      <c r="J5" s="95" t="s">
        <v>323</v>
      </c>
      <c r="K5" s="95" t="s">
        <v>314</v>
      </c>
      <c r="L5" s="95" t="s">
        <v>313</v>
      </c>
    </row>
    <row r="6" spans="1:12">
      <c r="A6" s="97" t="s">
        <v>172</v>
      </c>
      <c r="B6" s="97"/>
      <c r="C6" s="97"/>
      <c r="D6" s="116"/>
      <c r="E6" s="98">
        <v>1551</v>
      </c>
      <c r="F6" s="98">
        <v>4139</v>
      </c>
      <c r="G6" s="98" t="s">
        <v>27</v>
      </c>
      <c r="H6" s="98">
        <v>5511</v>
      </c>
      <c r="I6" s="98">
        <v>5514</v>
      </c>
      <c r="J6" s="98">
        <v>5515</v>
      </c>
      <c r="K6" s="98">
        <v>5524</v>
      </c>
      <c r="L6" s="98">
        <v>5525</v>
      </c>
    </row>
    <row r="7" spans="1:12">
      <c r="A7" s="26" t="s">
        <v>273</v>
      </c>
      <c r="B7" s="100"/>
      <c r="C7" s="100"/>
      <c r="D7" s="101">
        <f t="shared" ref="D7:L7" si="0">SUM(D8:D13)</f>
        <v>0</v>
      </c>
      <c r="E7" s="101">
        <f t="shared" si="0"/>
        <v>-20000</v>
      </c>
      <c r="F7" s="101">
        <f t="shared" si="0"/>
        <v>0</v>
      </c>
      <c r="G7" s="101">
        <f t="shared" si="0"/>
        <v>0</v>
      </c>
      <c r="H7" s="101">
        <f t="shared" ref="H7:K7" si="1">SUM(H8:H13)</f>
        <v>20000</v>
      </c>
      <c r="I7" s="101">
        <f t="shared" si="1"/>
        <v>350</v>
      </c>
      <c r="J7" s="101">
        <f t="shared" si="1"/>
        <v>-350</v>
      </c>
      <c r="K7" s="101">
        <f t="shared" si="1"/>
        <v>0</v>
      </c>
      <c r="L7" s="101">
        <f t="shared" si="0"/>
        <v>0</v>
      </c>
    </row>
    <row r="8" spans="1:12">
      <c r="A8" s="5" t="s">
        <v>274</v>
      </c>
      <c r="B8" s="102" t="s">
        <v>31</v>
      </c>
      <c r="C8" s="102">
        <v>21</v>
      </c>
      <c r="D8" s="101">
        <f t="shared" ref="D8:D19" si="2">SUM(E8:L8)</f>
        <v>0</v>
      </c>
      <c r="E8" s="103"/>
      <c r="F8" s="103"/>
      <c r="G8" s="103"/>
      <c r="H8" s="103"/>
      <c r="I8" s="103">
        <v>350</v>
      </c>
      <c r="J8" s="103">
        <v>-350</v>
      </c>
      <c r="K8" s="103"/>
      <c r="L8" s="103"/>
    </row>
    <row r="9" spans="1:12" s="142" customFormat="1">
      <c r="A9" s="5" t="s">
        <v>277</v>
      </c>
      <c r="B9" s="102" t="s">
        <v>279</v>
      </c>
      <c r="C9" s="102">
        <v>11</v>
      </c>
      <c r="D9" s="101">
        <f t="shared" si="2"/>
        <v>0</v>
      </c>
      <c r="E9" s="103">
        <v>-2000</v>
      </c>
      <c r="F9" s="103"/>
      <c r="G9" s="103"/>
      <c r="H9" s="103">
        <v>2000</v>
      </c>
      <c r="I9" s="103"/>
      <c r="J9" s="103"/>
      <c r="K9" s="103"/>
      <c r="L9" s="103"/>
    </row>
    <row r="10" spans="1:12" s="142" customFormat="1" ht="26.25">
      <c r="A10" s="5" t="s">
        <v>280</v>
      </c>
      <c r="B10" s="102" t="s">
        <v>92</v>
      </c>
      <c r="C10" s="102">
        <v>11</v>
      </c>
      <c r="D10" s="101">
        <f t="shared" si="2"/>
        <v>0</v>
      </c>
      <c r="E10" s="103">
        <f>-6000-2000</f>
        <v>-8000</v>
      </c>
      <c r="F10" s="103"/>
      <c r="G10" s="103"/>
      <c r="H10" s="103">
        <v>8000</v>
      </c>
      <c r="I10" s="103"/>
      <c r="J10" s="103"/>
      <c r="K10" s="103"/>
      <c r="L10" s="103"/>
    </row>
    <row r="11" spans="1:12" s="142" customFormat="1" ht="26.25">
      <c r="A11" s="5" t="s">
        <v>252</v>
      </c>
      <c r="B11" s="102" t="s">
        <v>67</v>
      </c>
      <c r="C11" s="102">
        <v>11</v>
      </c>
      <c r="D11" s="101">
        <f t="shared" si="2"/>
        <v>0</v>
      </c>
      <c r="E11" s="103">
        <v>-200</v>
      </c>
      <c r="F11" s="103"/>
      <c r="G11" s="103"/>
      <c r="H11" s="103">
        <v>200</v>
      </c>
      <c r="I11" s="103"/>
      <c r="J11" s="103"/>
      <c r="K11" s="103"/>
      <c r="L11" s="103"/>
    </row>
    <row r="12" spans="1:12" s="142" customFormat="1">
      <c r="A12" s="5" t="s">
        <v>281</v>
      </c>
      <c r="B12" s="102" t="s">
        <v>47</v>
      </c>
      <c r="C12" s="102">
        <v>11</v>
      </c>
      <c r="D12" s="101">
        <f t="shared" si="2"/>
        <v>0</v>
      </c>
      <c r="E12" s="103">
        <v>-200</v>
      </c>
      <c r="F12" s="103"/>
      <c r="G12" s="103"/>
      <c r="H12" s="103">
        <v>200</v>
      </c>
      <c r="I12" s="103"/>
      <c r="J12" s="103"/>
      <c r="K12" s="103"/>
      <c r="L12" s="103"/>
    </row>
    <row r="13" spans="1:12" s="142" customFormat="1">
      <c r="A13" s="5" t="s">
        <v>282</v>
      </c>
      <c r="B13" s="102" t="s">
        <v>283</v>
      </c>
      <c r="C13" s="102">
        <v>11</v>
      </c>
      <c r="D13" s="101">
        <f t="shared" si="2"/>
        <v>0</v>
      </c>
      <c r="E13" s="103">
        <f>-8000-1600</f>
        <v>-9600</v>
      </c>
      <c r="F13" s="103"/>
      <c r="G13" s="103"/>
      <c r="H13" s="103">
        <v>9600</v>
      </c>
      <c r="I13" s="103"/>
      <c r="J13" s="103"/>
      <c r="K13" s="103"/>
      <c r="L13" s="103"/>
    </row>
    <row r="14" spans="1:12" s="142" customFormat="1">
      <c r="A14" s="164" t="s">
        <v>311</v>
      </c>
      <c r="B14" s="102"/>
      <c r="C14" s="102"/>
      <c r="D14" s="101">
        <f t="shared" si="2"/>
        <v>0</v>
      </c>
      <c r="E14" s="103">
        <f>SUM(E15:E17)</f>
        <v>0</v>
      </c>
      <c r="F14" s="103">
        <f t="shared" ref="F14:L14" si="3">SUM(F15:F17)</f>
        <v>0</v>
      </c>
      <c r="G14" s="103">
        <f t="shared" si="3"/>
        <v>0</v>
      </c>
      <c r="H14" s="103">
        <f t="shared" si="3"/>
        <v>0</v>
      </c>
      <c r="I14" s="103">
        <f t="shared" si="3"/>
        <v>0</v>
      </c>
      <c r="J14" s="103">
        <f t="shared" si="3"/>
        <v>0</v>
      </c>
      <c r="K14" s="103">
        <f t="shared" si="3"/>
        <v>0</v>
      </c>
      <c r="L14" s="103">
        <f t="shared" si="3"/>
        <v>0</v>
      </c>
    </row>
    <row r="15" spans="1:12" s="142" customFormat="1">
      <c r="A15" s="5" t="s">
        <v>312</v>
      </c>
      <c r="B15" s="102" t="s">
        <v>297</v>
      </c>
      <c r="C15" s="102">
        <v>25</v>
      </c>
      <c r="D15" s="101">
        <f t="shared" si="2"/>
        <v>-2137</v>
      </c>
      <c r="E15" s="103"/>
      <c r="F15" s="103"/>
      <c r="G15" s="103"/>
      <c r="H15" s="103"/>
      <c r="I15" s="103"/>
      <c r="J15" s="103"/>
      <c r="K15" s="103">
        <v>-1775</v>
      </c>
      <c r="L15" s="103">
        <v>-362</v>
      </c>
    </row>
    <row r="16" spans="1:12" s="142" customFormat="1">
      <c r="A16" s="5" t="s">
        <v>266</v>
      </c>
      <c r="B16" s="102" t="s">
        <v>49</v>
      </c>
      <c r="C16" s="102">
        <v>25</v>
      </c>
      <c r="D16" s="101">
        <f t="shared" si="2"/>
        <v>362</v>
      </c>
      <c r="E16" s="103"/>
      <c r="F16" s="103"/>
      <c r="G16" s="103"/>
      <c r="H16" s="103"/>
      <c r="I16" s="103"/>
      <c r="J16" s="103"/>
      <c r="K16" s="103"/>
      <c r="L16" s="103">
        <v>362</v>
      </c>
    </row>
    <row r="17" spans="1:12" s="142" customFormat="1" ht="26.25">
      <c r="A17" s="249" t="s">
        <v>294</v>
      </c>
      <c r="B17" s="102" t="s">
        <v>271</v>
      </c>
      <c r="C17" s="102">
        <v>25</v>
      </c>
      <c r="D17" s="101">
        <f t="shared" si="2"/>
        <v>1775</v>
      </c>
      <c r="E17" s="103"/>
      <c r="F17" s="103"/>
      <c r="G17" s="103"/>
      <c r="H17" s="103"/>
      <c r="I17" s="103"/>
      <c r="J17" s="103"/>
      <c r="K17" s="103">
        <v>1775</v>
      </c>
      <c r="L17" s="103"/>
    </row>
    <row r="18" spans="1:12" s="142" customFormat="1">
      <c r="A18" s="164" t="s">
        <v>290</v>
      </c>
      <c r="B18" s="100"/>
      <c r="C18" s="100"/>
      <c r="D18" s="101">
        <f t="shared" si="2"/>
        <v>0</v>
      </c>
      <c r="E18" s="101">
        <f>SUM(E19)</f>
        <v>0</v>
      </c>
      <c r="F18" s="101">
        <f t="shared" ref="F18:L18" si="4">SUM(F19)</f>
        <v>8000</v>
      </c>
      <c r="G18" s="101">
        <f t="shared" si="4"/>
        <v>-8000</v>
      </c>
      <c r="H18" s="101">
        <f t="shared" si="4"/>
        <v>0</v>
      </c>
      <c r="I18" s="101">
        <f t="shared" si="4"/>
        <v>0</v>
      </c>
      <c r="J18" s="101">
        <f t="shared" si="4"/>
        <v>0</v>
      </c>
      <c r="K18" s="101">
        <f t="shared" si="4"/>
        <v>0</v>
      </c>
      <c r="L18" s="101">
        <f t="shared" si="4"/>
        <v>0</v>
      </c>
    </row>
    <row r="19" spans="1:12" s="142" customFormat="1">
      <c r="A19" s="193" t="s">
        <v>291</v>
      </c>
      <c r="B19" s="102" t="s">
        <v>69</v>
      </c>
      <c r="C19" s="102">
        <v>21</v>
      </c>
      <c r="D19" s="101">
        <f t="shared" si="2"/>
        <v>0</v>
      </c>
      <c r="E19" s="103"/>
      <c r="F19" s="103">
        <v>8000</v>
      </c>
      <c r="G19" s="103">
        <v>-8000</v>
      </c>
      <c r="H19" s="103"/>
      <c r="I19" s="103"/>
      <c r="J19" s="103"/>
      <c r="K19" s="103"/>
      <c r="L19" s="103"/>
    </row>
    <row r="20" spans="1:12">
      <c r="A20" s="154" t="s">
        <v>307</v>
      </c>
    </row>
    <row r="21" spans="1:12">
      <c r="A21" s="142" t="s">
        <v>308</v>
      </c>
    </row>
    <row r="22" spans="1:12">
      <c r="A22" s="154" t="s">
        <v>321</v>
      </c>
    </row>
    <row r="23" spans="1:12" s="142" customFormat="1">
      <c r="A23" s="154"/>
    </row>
    <row r="24" spans="1:12">
      <c r="A24" s="145" t="s">
        <v>131</v>
      </c>
    </row>
    <row r="25" spans="1:12">
      <c r="A25" s="143"/>
    </row>
    <row r="26" spans="1:12">
      <c r="A26" s="143" t="s">
        <v>132</v>
      </c>
    </row>
    <row r="27" spans="1:12">
      <c r="A27" s="143" t="s">
        <v>133</v>
      </c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8
Tartu Linnavalitsuse 16.04.2013.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LIsa 1</vt:lpstr>
      <vt:lpstr>Lisa 2</vt:lpstr>
      <vt:lpstr>Lisa 3</vt:lpstr>
      <vt:lpstr>Lisa 4</vt:lpstr>
      <vt:lpstr>Lisa 5</vt:lpstr>
      <vt:lpstr>Lisa 6</vt:lpstr>
      <vt:lpstr>Lisa 7</vt:lpstr>
      <vt:lpstr>Lisa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2013-04-12T12:58:54Z</dcterms:modified>
</cp:coreProperties>
</file>